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wickwarpc.sharepoint.com/sites/Office/Shared Documents/General/Accounts and Audit/Audit 2023/"/>
    </mc:Choice>
  </mc:AlternateContent>
  <xr:revisionPtr revIDLastSave="88" documentId="8_{A3B18C23-092F-4FFD-8C93-6E3ADB0CAB0B}" xr6:coauthVersionLast="47" xr6:coauthVersionMax="47" xr10:uidLastSave="{4EA8F06C-7251-4C46-BBD6-3AD80C9BF685}"/>
  <bookViews>
    <workbookView xWindow="-108" yWindow="-108" windowWidth="23256" windowHeight="12456" xr2:uid="{00000000-000D-0000-FFFF-FFFF00000000}"/>
  </bookViews>
  <sheets>
    <sheet name="Accounting Statement" sheetId="13" r:id="rId1"/>
    <sheet name="Box 2 Precept" sheetId="1" r:id="rId2"/>
    <sheet name="Box 3 Receipts" sheetId="7" r:id="rId3"/>
    <sheet name="Box 4 Staff costs" sheetId="8" r:id="rId4"/>
    <sheet name="Box 5 Loan repayments" sheetId="9" r:id="rId5"/>
    <sheet name="Box 6 Payments" sheetId="10" r:id="rId6"/>
    <sheet name="Reserves" sheetId="14" r:id="rId7"/>
    <sheet name="Box 9 Fixed assets" sheetId="11" r:id="rId8"/>
    <sheet name="Box 10 Borrowings" sheetId="12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3" l="1"/>
  <c r="D13" i="13"/>
  <c r="J13" i="13" s="1"/>
  <c r="F20" i="14"/>
  <c r="F17" i="14"/>
  <c r="E4" i="14"/>
  <c r="F8" i="13"/>
  <c r="H8" i="13" s="1"/>
  <c r="J8" i="13" s="1"/>
  <c r="E17" i="13"/>
  <c r="G17" i="13" s="1"/>
  <c r="E16" i="13"/>
  <c r="G16" i="13" s="1"/>
  <c r="E9" i="13"/>
  <c r="G9" i="13"/>
  <c r="J9" i="13" s="1"/>
  <c r="E10" i="13"/>
  <c r="G10" i="13" s="1"/>
  <c r="E11" i="13"/>
  <c r="G11" i="13" s="1"/>
  <c r="E12" i="13"/>
  <c r="G12" i="13" s="1"/>
  <c r="E8" i="13"/>
  <c r="G8" i="13"/>
  <c r="F17" i="13"/>
  <c r="H17" i="13" s="1"/>
  <c r="J17" i="13" s="1"/>
  <c r="F16" i="13"/>
  <c r="H16" i="13" s="1"/>
  <c r="F9" i="13"/>
  <c r="H9" i="13" s="1"/>
  <c r="F10" i="13"/>
  <c r="H10" i="13" s="1"/>
  <c r="F11" i="13"/>
  <c r="H11" i="13" s="1"/>
  <c r="F12" i="13"/>
  <c r="H12" i="13" s="1"/>
  <c r="E4" i="12"/>
  <c r="C4" i="12"/>
  <c r="E6" i="12" s="1"/>
  <c r="E4" i="11"/>
  <c r="E6" i="11" s="1"/>
  <c r="C4" i="11"/>
  <c r="E4" i="10"/>
  <c r="E6" i="10" s="1"/>
  <c r="C4" i="10"/>
  <c r="E7" i="10" s="1"/>
  <c r="F7" i="10" s="1"/>
  <c r="E4" i="9"/>
  <c r="C4" i="9"/>
  <c r="E7" i="9" s="1"/>
  <c r="F7" i="9" s="1"/>
  <c r="E4" i="8"/>
  <c r="C4" i="8"/>
  <c r="E7" i="8" s="1"/>
  <c r="F7" i="8" s="1"/>
  <c r="E4" i="7"/>
  <c r="C4" i="7"/>
  <c r="E7" i="7" s="1"/>
  <c r="F7" i="7" s="1"/>
  <c r="C4" i="1"/>
  <c r="E4" i="1"/>
  <c r="C27" i="12"/>
  <c r="B27" i="12"/>
  <c r="D26" i="12"/>
  <c r="D25" i="12"/>
  <c r="D24" i="12"/>
  <c r="D23" i="12"/>
  <c r="D22" i="12"/>
  <c r="D21" i="12"/>
  <c r="D20" i="12"/>
  <c r="D19" i="12"/>
  <c r="D18" i="12"/>
  <c r="D17" i="12"/>
  <c r="D16" i="12"/>
  <c r="D15" i="12"/>
  <c r="D14" i="12"/>
  <c r="D13" i="12"/>
  <c r="D12" i="12"/>
  <c r="F7" i="12" s="1"/>
  <c r="C28" i="11"/>
  <c r="B28" i="11"/>
  <c r="D27" i="11"/>
  <c r="D26" i="11"/>
  <c r="D25" i="11"/>
  <c r="D24" i="11"/>
  <c r="D23" i="11"/>
  <c r="D22" i="11"/>
  <c r="D21" i="11"/>
  <c r="D20" i="11"/>
  <c r="D19" i="11"/>
  <c r="D18" i="11"/>
  <c r="D17" i="11"/>
  <c r="D16" i="11"/>
  <c r="D15" i="11"/>
  <c r="D14" i="11"/>
  <c r="D13" i="11"/>
  <c r="C28" i="10"/>
  <c r="B28" i="10"/>
  <c r="D27" i="10"/>
  <c r="D26" i="10"/>
  <c r="D25" i="10"/>
  <c r="D24" i="10"/>
  <c r="D23" i="10"/>
  <c r="D22" i="10"/>
  <c r="D21" i="10"/>
  <c r="D20" i="10"/>
  <c r="D19" i="10"/>
  <c r="D18" i="10"/>
  <c r="D17" i="10"/>
  <c r="D16" i="10"/>
  <c r="D15" i="10"/>
  <c r="D14" i="10"/>
  <c r="D13" i="10"/>
  <c r="C27" i="9"/>
  <c r="B27" i="9"/>
  <c r="D26" i="9"/>
  <c r="D25" i="9"/>
  <c r="D24" i="9"/>
  <c r="D23" i="9"/>
  <c r="D22" i="9"/>
  <c r="D21" i="9"/>
  <c r="D20" i="9"/>
  <c r="D19" i="9"/>
  <c r="D18" i="9"/>
  <c r="D17" i="9"/>
  <c r="D16" i="9"/>
  <c r="D27" i="9" s="1"/>
  <c r="D15" i="9"/>
  <c r="D14" i="9"/>
  <c r="D13" i="9"/>
  <c r="D12" i="9"/>
  <c r="C27" i="8"/>
  <c r="B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D12" i="8"/>
  <c r="C28" i="7"/>
  <c r="B28" i="7"/>
  <c r="D13" i="7"/>
  <c r="D27" i="7"/>
  <c r="D26" i="7"/>
  <c r="D25" i="7"/>
  <c r="D24" i="7"/>
  <c r="D23" i="7"/>
  <c r="D22" i="7"/>
  <c r="D21" i="7"/>
  <c r="D20" i="7"/>
  <c r="D19" i="7"/>
  <c r="D18" i="7"/>
  <c r="D17" i="7"/>
  <c r="D16" i="7"/>
  <c r="D15" i="7"/>
  <c r="D14" i="7"/>
  <c r="D28" i="7" s="1"/>
  <c r="D14" i="1"/>
  <c r="D15" i="1"/>
  <c r="D16" i="1"/>
  <c r="D17" i="1"/>
  <c r="D18" i="1"/>
  <c r="D19" i="1"/>
  <c r="C26" i="1"/>
  <c r="B26" i="1"/>
  <c r="D12" i="1"/>
  <c r="D26" i="1" s="1"/>
  <c r="D13" i="1"/>
  <c r="D20" i="1"/>
  <c r="D21" i="1"/>
  <c r="D22" i="1"/>
  <c r="D23" i="1"/>
  <c r="D24" i="1"/>
  <c r="D25" i="1"/>
  <c r="E6" i="8"/>
  <c r="G21" i="14" l="1"/>
  <c r="D28" i="11"/>
  <c r="D28" i="10"/>
  <c r="D27" i="8"/>
  <c r="E7" i="12"/>
  <c r="J16" i="13"/>
  <c r="E7" i="11"/>
  <c r="F7" i="11" s="1"/>
  <c r="J12" i="13"/>
  <c r="J11" i="13"/>
  <c r="E6" i="9"/>
  <c r="J10" i="13"/>
  <c r="E7" i="1"/>
  <c r="F7" i="1" s="1"/>
  <c r="D27" i="12"/>
  <c r="C4" i="14"/>
  <c r="E6" i="14" s="1"/>
  <c r="E6" i="1"/>
  <c r="E6" i="7"/>
</calcChain>
</file>

<file path=xl/sharedStrings.xml><?xml version="1.0" encoding="utf-8"?>
<sst xmlns="http://schemas.openxmlformats.org/spreadsheetml/2006/main" count="147" uniqueCount="75">
  <si>
    <t>Accounting statements 2022-23</t>
  </si>
  <si>
    <t>By completing this box, the figures will pull through to the relevant tabs of the workbook to assist you in reporting on the significant variances</t>
  </si>
  <si>
    <t>Year ending</t>
  </si>
  <si>
    <t>Notes and guidance</t>
  </si>
  <si>
    <t>Explanation required</t>
  </si>
  <si>
    <t>Variance £</t>
  </si>
  <si>
    <t>Variance %</t>
  </si>
  <si>
    <t>Please round all figures to nearest £1.  Do not leave any boxes blank and report £0 or Nil balances.  All figures must agree to underlying financial records.</t>
  </si>
  <si>
    <t>1. Balances brought forward</t>
  </si>
  <si>
    <t>Total balances and reserves at the beginning of the year as recorded in the financial records.  Value must agree to Box 7 of previous year</t>
  </si>
  <si>
    <t>2. (+) Precept or Rates and Levies</t>
  </si>
  <si>
    <t>Total amount of precept (or for IDBs rates and levies) received or receivable in the year. Exclude any grants received.</t>
  </si>
  <si>
    <t>3. (+) Total other receipts</t>
  </si>
  <si>
    <t>Total income or receipts as recorded in the cashbook less the precept or rates/levies received (line 2). Include any grants received.</t>
  </si>
  <si>
    <t>4. (-) Staff costs</t>
  </si>
  <si>
    <t>Total expenditure or payments made to and on behalf of all employees.  Include gross salaries and wages, employers NI contirbutions, employers pension contributions, gratuities and severance payments.</t>
  </si>
  <si>
    <t>5. (-) Loan interest/capital repayments</t>
  </si>
  <si>
    <t>Total expenditure of payments of capital and interest made during the year on the authority's borrowings (if any).</t>
  </si>
  <si>
    <t>6. (-) All other payments</t>
  </si>
  <si>
    <t>Total expenditure or payments as recorded in the cashbook less staff costs (line 4) and loan interest/capital repayments (line 5).</t>
  </si>
  <si>
    <t>7. (=) Balances carried forward</t>
  </si>
  <si>
    <t>Total balances and reserves at the end of the year.  Must equal (1+2+3) - (4+5+6).</t>
  </si>
  <si>
    <t>Bal c/f checker</t>
  </si>
  <si>
    <t>8. Total value of cash and short term investments</t>
  </si>
  <si>
    <r>
      <t xml:space="preserve">The sum of all current and deposit bank accounts, cash holdings and short term investments held as at 31 March - </t>
    </r>
    <r>
      <rPr>
        <b/>
        <sz val="11"/>
        <color theme="1"/>
        <rFont val="Calibri"/>
        <family val="2"/>
        <scheme val="minor"/>
      </rPr>
      <t>to agree with bank reconciliation.</t>
    </r>
  </si>
  <si>
    <t>9. Total fixed assets plus long term investments and assets</t>
  </si>
  <si>
    <t>The value of all the property the authority owns - it is made up of all its fixed assets and long term investments as at 31 March.</t>
  </si>
  <si>
    <t>10. Total borrowings</t>
  </si>
  <si>
    <t>The outstanding capital balances as at 31 March of all loans from third parties (including PWLB).</t>
  </si>
  <si>
    <t>Precept or rates and levies</t>
  </si>
  <si>
    <t>2021/22</t>
  </si>
  <si>
    <t>2022/23</t>
  </si>
  <si>
    <t>Difference</t>
  </si>
  <si>
    <t>% Change</t>
  </si>
  <si>
    <t>Use the table below to breakdown your explanation</t>
  </si>
  <si>
    <t>2021/22       £</t>
  </si>
  <si>
    <t>2022/23       £</t>
  </si>
  <si>
    <t>Explanation (Ensure each explanation is quantified)</t>
  </si>
  <si>
    <t>Total</t>
  </si>
  <si>
    <t>Enter more lines as appropriate</t>
  </si>
  <si>
    <t>Other receipts</t>
  </si>
  <si>
    <t>(consider any fixed assets that have been sold and ensure reflected in explanation in box 9 fixed assets)</t>
  </si>
  <si>
    <t>Staff costs</t>
  </si>
  <si>
    <t>Loan interest &amp; capital repayments</t>
  </si>
  <si>
    <t>All other payments</t>
  </si>
  <si>
    <t>(consider any fixed assets that have been purchased and reflect in explanation in box 9 fixed assets)</t>
  </si>
  <si>
    <t>Reserves</t>
  </si>
  <si>
    <t>Box 7</t>
  </si>
  <si>
    <t>Precept</t>
  </si>
  <si>
    <t>Do reserves exceed 2 x Precept?</t>
  </si>
  <si>
    <t>£</t>
  </si>
  <si>
    <t>Earmarked reserves:</t>
  </si>
  <si>
    <t>General reserve</t>
  </si>
  <si>
    <t>Total reserves (must agree to Box 7)</t>
  </si>
  <si>
    <t>Total fixed assets inc. long term investments</t>
  </si>
  <si>
    <t>(include any new additions or sold assets which should be reflected in other receipts or other payments)</t>
  </si>
  <si>
    <t>Total borrowings</t>
  </si>
  <si>
    <t xml:space="preserve">CIL monies of £98,514.29 received during the year 2022/23 due to two new housing developments </t>
  </si>
  <si>
    <t>Changeover of clerk in February 2022. £340.87 paid to outgoing clerk for handover time and back pay relating to the NALC pay award</t>
  </si>
  <si>
    <t>Back pay due to new clerk following NALC pay award</t>
  </si>
  <si>
    <t>Paid to locum during changeover of clerks</t>
  </si>
  <si>
    <t>purchase of gas kit for beacon</t>
  </si>
  <si>
    <t>purchase of metal tree guards for playing field new trees</t>
  </si>
  <si>
    <t>purchase of two defibrillators</t>
  </si>
  <si>
    <t>CIL project to refurbish toilets at the village youth club</t>
  </si>
  <si>
    <t>CIL project to refurbish and fit new bearings to play area roundabout</t>
  </si>
  <si>
    <t>CIL grant given to Wickwar Out of School club for a new outdoor classroom</t>
  </si>
  <si>
    <t>benches and picnic tables purchased and fitted at playing field and community centre</t>
  </si>
  <si>
    <t>benches and picnic tables purchased for playing field and community centre</t>
  </si>
  <si>
    <t>Elections</t>
  </si>
  <si>
    <t>Play area improvements</t>
  </si>
  <si>
    <t>Town hall meeting room</t>
  </si>
  <si>
    <t>Cemetery extension</t>
  </si>
  <si>
    <t>Burial ground wall repairs</t>
  </si>
  <si>
    <t>Unspent 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</si>
</sst>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8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0"/>
      <color rgb="FFFF0000"/>
      <name val="Trebuchet MS"/>
      <family val="2"/>
    </font>
    <font>
      <b/>
      <i/>
      <sz val="10"/>
      <color rgb="FF00B0F0"/>
      <name val="Trebuchet MS"/>
      <family val="2"/>
    </font>
    <font>
      <sz val="11"/>
      <color rgb="FF00B0F0"/>
      <name val="Calibri"/>
      <family val="2"/>
      <scheme val="minor"/>
    </font>
    <font>
      <b/>
      <i/>
      <sz val="11"/>
      <color rgb="FF00B0F0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b/>
      <u/>
      <sz val="11"/>
      <color theme="1"/>
      <name val="Trebuchet MS"/>
      <family val="2"/>
    </font>
    <font>
      <b/>
      <i/>
      <sz val="11"/>
      <color theme="1"/>
      <name val="Trebuchet MS"/>
      <family val="2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92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9" fontId="2" fillId="0" borderId="1" xfId="1" applyFont="1" applyBorder="1"/>
    <xf numFmtId="0" fontId="5" fillId="0" borderId="0" xfId="0" applyFont="1"/>
    <xf numFmtId="0" fontId="6" fillId="0" borderId="0" xfId="0" applyFont="1"/>
    <xf numFmtId="0" fontId="6" fillId="0" borderId="1" xfId="0" applyFont="1" applyBorder="1" applyAlignment="1">
      <alignment horizontal="right"/>
    </xf>
    <xf numFmtId="0" fontId="6" fillId="0" borderId="1" xfId="0" applyFont="1" applyBorder="1"/>
    <xf numFmtId="0" fontId="7" fillId="0" borderId="0" xfId="0" applyFont="1"/>
    <xf numFmtId="0" fontId="7" fillId="0" borderId="1" xfId="0" applyFont="1" applyBorder="1"/>
    <xf numFmtId="0" fontId="8" fillId="0" borderId="1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8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0" fillId="2" borderId="4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15" fontId="6" fillId="2" borderId="1" xfId="0" applyNumberFormat="1" applyFont="1" applyFill="1" applyBorder="1" applyAlignment="1">
      <alignment horizontal="center"/>
    </xf>
    <xf numFmtId="0" fontId="0" fillId="3" borderId="6" xfId="0" applyFill="1" applyBorder="1" applyAlignment="1">
      <alignment horizontal="left" vertical="top" wrapText="1"/>
    </xf>
    <xf numFmtId="0" fontId="0" fillId="3" borderId="6" xfId="0" applyFill="1" applyBorder="1" applyAlignment="1">
      <alignment vertical="top" wrapText="1"/>
    </xf>
    <xf numFmtId="0" fontId="0" fillId="3" borderId="7" xfId="0" applyFill="1" applyBorder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0" fillId="4" borderId="1" xfId="0" applyFill="1" applyBorder="1" applyAlignment="1">
      <alignment horizontal="left" vertical="top"/>
    </xf>
    <xf numFmtId="0" fontId="0" fillId="4" borderId="8" xfId="0" applyFill="1" applyBorder="1" applyAlignment="1">
      <alignment horizontal="left" vertical="top"/>
    </xf>
    <xf numFmtId="0" fontId="0" fillId="3" borderId="1" xfId="0" applyFill="1" applyBorder="1"/>
    <xf numFmtId="0" fontId="6" fillId="2" borderId="10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11" xfId="0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6" fillId="2" borderId="12" xfId="0" applyFont="1" applyFill="1" applyBorder="1" applyAlignment="1">
      <alignment horizontal="center" vertical="top" wrapText="1"/>
    </xf>
    <xf numFmtId="0" fontId="0" fillId="5" borderId="13" xfId="0" applyFill="1" applyBorder="1"/>
    <xf numFmtId="0" fontId="0" fillId="5" borderId="13" xfId="0" applyFill="1" applyBorder="1" applyAlignment="1">
      <alignment horizontal="left" vertical="top"/>
    </xf>
    <xf numFmtId="0" fontId="0" fillId="5" borderId="12" xfId="0" applyFill="1" applyBorder="1"/>
    <xf numFmtId="0" fontId="0" fillId="0" borderId="13" xfId="0" applyBorder="1" applyAlignment="1">
      <alignment horizontal="left" vertical="top" wrapText="1"/>
    </xf>
    <xf numFmtId="0" fontId="6" fillId="2" borderId="10" xfId="0" applyFont="1" applyFill="1" applyBorder="1" applyAlignment="1">
      <alignment horizontal="center"/>
    </xf>
    <xf numFmtId="15" fontId="6" fillId="2" borderId="2" xfId="0" applyNumberFormat="1" applyFont="1" applyFill="1" applyBorder="1" applyAlignment="1">
      <alignment horizontal="center"/>
    </xf>
    <xf numFmtId="9" fontId="0" fillId="4" borderId="2" xfId="1" applyFont="1" applyFill="1" applyBorder="1" applyAlignment="1">
      <alignment horizontal="center" vertical="top"/>
    </xf>
    <xf numFmtId="0" fontId="0" fillId="4" borderId="2" xfId="0" applyFill="1" applyBorder="1" applyAlignment="1">
      <alignment horizontal="center" vertical="top"/>
    </xf>
    <xf numFmtId="0" fontId="0" fillId="4" borderId="11" xfId="0" applyFill="1" applyBorder="1" applyAlignment="1">
      <alignment horizontal="center" vertical="top"/>
    </xf>
    <xf numFmtId="0" fontId="0" fillId="0" borderId="9" xfId="0" applyBorder="1" applyAlignment="1">
      <alignment horizontal="center"/>
    </xf>
    <xf numFmtId="0" fontId="0" fillId="4" borderId="10" xfId="0" applyFill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0" fontId="0" fillId="2" borderId="10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11" xfId="0" applyFill="1" applyBorder="1" applyAlignment="1">
      <alignment horizontal="center" vertical="top"/>
    </xf>
    <xf numFmtId="9" fontId="0" fillId="2" borderId="10" xfId="1" applyFont="1" applyFill="1" applyBorder="1" applyAlignment="1">
      <alignment horizontal="center" vertical="top"/>
    </xf>
    <xf numFmtId="9" fontId="0" fillId="4" borderId="11" xfId="1" applyFont="1" applyFill="1" applyBorder="1" applyAlignment="1">
      <alignment horizontal="center" vertical="top"/>
    </xf>
    <xf numFmtId="0" fontId="16" fillId="0" borderId="0" xfId="0" applyFont="1"/>
    <xf numFmtId="0" fontId="17" fillId="0" borderId="0" xfId="0" applyFont="1"/>
    <xf numFmtId="0" fontId="16" fillId="6" borderId="0" xfId="0" applyFont="1" applyFill="1"/>
    <xf numFmtId="0" fontId="16" fillId="0" borderId="15" xfId="0" applyFont="1" applyBorder="1"/>
    <xf numFmtId="0" fontId="17" fillId="0" borderId="16" xfId="0" applyFont="1" applyBorder="1"/>
    <xf numFmtId="0" fontId="18" fillId="0" borderId="0" xfId="0" applyFont="1"/>
    <xf numFmtId="0" fontId="16" fillId="3" borderId="1" xfId="0" applyFont="1" applyFill="1" applyBorder="1"/>
    <xf numFmtId="0" fontId="16" fillId="0" borderId="0" xfId="0" applyFont="1" applyAlignment="1">
      <alignment horizontal="right"/>
    </xf>
    <xf numFmtId="9" fontId="19" fillId="0" borderId="0" xfId="1" applyFont="1"/>
    <xf numFmtId="43" fontId="0" fillId="4" borderId="1" xfId="2" applyFont="1" applyFill="1" applyBorder="1" applyAlignment="1">
      <alignment horizontal="center" vertical="top"/>
    </xf>
    <xf numFmtId="43" fontId="0" fillId="2" borderId="8" xfId="2" applyFont="1" applyFill="1" applyBorder="1" applyAlignment="1">
      <alignment horizontal="center" vertical="top"/>
    </xf>
    <xf numFmtId="43" fontId="0" fillId="4" borderId="5" xfId="2" applyFont="1" applyFill="1" applyBorder="1" applyAlignment="1">
      <alignment horizontal="center" vertical="top"/>
    </xf>
    <xf numFmtId="43" fontId="0" fillId="4" borderId="8" xfId="2" applyFont="1" applyFill="1" applyBorder="1" applyAlignment="1">
      <alignment horizontal="center" vertical="top"/>
    </xf>
    <xf numFmtId="0" fontId="20" fillId="0" borderId="1" xfId="0" applyFont="1" applyBorder="1"/>
    <xf numFmtId="0" fontId="20" fillId="0" borderId="0" xfId="0" applyFont="1"/>
    <xf numFmtId="0" fontId="6" fillId="2" borderId="5" xfId="0" applyFont="1" applyFill="1" applyBorder="1" applyAlignment="1">
      <alignment horizontal="center"/>
    </xf>
    <xf numFmtId="0" fontId="6" fillId="0" borderId="0" xfId="0" applyFont="1" applyAlignment="1">
      <alignment vertical="top" wrapText="1"/>
    </xf>
    <xf numFmtId="0" fontId="6" fillId="0" borderId="0" xfId="0" applyFont="1"/>
    <xf numFmtId="0" fontId="7" fillId="0" borderId="2" xfId="0" applyFont="1" applyBorder="1"/>
    <xf numFmtId="0" fontId="0" fillId="0" borderId="3" xfId="0" applyBorder="1"/>
    <xf numFmtId="0" fontId="6" fillId="0" borderId="2" xfId="0" applyFont="1" applyBorder="1"/>
    <xf numFmtId="0" fontId="3" fillId="2" borderId="2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8" fillId="0" borderId="2" xfId="0" applyFont="1" applyBorder="1"/>
    <xf numFmtId="0" fontId="8" fillId="0" borderId="3" xfId="0" applyFont="1" applyBorder="1"/>
    <xf numFmtId="0" fontId="8" fillId="0" borderId="0" xfId="0" applyFont="1"/>
    <xf numFmtId="0" fontId="20" fillId="0" borderId="0" xfId="0" applyFont="1"/>
    <xf numFmtId="0" fontId="20" fillId="0" borderId="2" xfId="0" applyFont="1" applyBorder="1"/>
    <xf numFmtId="0" fontId="6" fillId="0" borderId="3" xfId="0" applyFont="1" applyBorder="1"/>
    <xf numFmtId="0" fontId="21" fillId="0" borderId="2" xfId="0" applyFont="1" applyBorder="1"/>
    <xf numFmtId="0" fontId="21" fillId="0" borderId="3" xfId="0" applyFont="1" applyBorder="1"/>
  </cellXfs>
  <cellStyles count="3">
    <cellStyle name="Comma" xfId="2" builtinId="3"/>
    <cellStyle name="Normal" xfId="0" builtinId="0"/>
    <cellStyle name="Percent" xfId="1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18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A7ED1-8665-4D3D-A776-EE9DC5C1B51B}">
  <sheetPr>
    <pageSetUpPr fitToPage="1"/>
  </sheetPr>
  <dimension ref="B1:J17"/>
  <sheetViews>
    <sheetView tabSelected="1" topLeftCell="B1" workbookViewId="0">
      <selection activeCell="C14" sqref="C14"/>
    </sheetView>
  </sheetViews>
  <sheetFormatPr defaultRowHeight="14.4" x14ac:dyDescent="0.3"/>
  <cols>
    <col min="1" max="1" width="4.109375" customWidth="1"/>
    <col min="2" max="2" width="28.6640625" style="23" customWidth="1"/>
    <col min="3" max="6" width="16.5546875" customWidth="1"/>
    <col min="7" max="8" width="16.5546875" hidden="1" customWidth="1"/>
    <col min="9" max="9" width="77.109375" style="25" customWidth="1"/>
    <col min="10" max="10" width="23.109375" bestFit="1" customWidth="1"/>
  </cols>
  <sheetData>
    <row r="1" spans="2:10" ht="17.25" customHeight="1" x14ac:dyDescent="0.3">
      <c r="B1" s="27" t="s">
        <v>0</v>
      </c>
    </row>
    <row r="3" spans="2:10" ht="15" customHeight="1" x14ac:dyDescent="0.3">
      <c r="B3" s="77" t="s">
        <v>1</v>
      </c>
      <c r="C3" s="78"/>
      <c r="D3" s="78"/>
      <c r="E3" s="78"/>
      <c r="F3" s="78"/>
      <c r="G3" s="78"/>
      <c r="H3" s="78"/>
      <c r="I3" s="78"/>
    </row>
    <row r="4" spans="2:10" ht="15" customHeight="1" thickBot="1" x14ac:dyDescent="0.35"/>
    <row r="5" spans="2:10" ht="15" customHeight="1" x14ac:dyDescent="0.3">
      <c r="B5" s="28"/>
      <c r="C5" s="76" t="s">
        <v>2</v>
      </c>
      <c r="D5" s="76"/>
      <c r="E5" s="48"/>
      <c r="F5" s="48"/>
      <c r="G5" s="48"/>
      <c r="H5" s="48"/>
      <c r="I5" s="38" t="s">
        <v>3</v>
      </c>
      <c r="J5" s="43" t="s">
        <v>4</v>
      </c>
    </row>
    <row r="6" spans="2:10" ht="28.8" x14ac:dyDescent="0.3">
      <c r="B6" s="29"/>
      <c r="C6" s="30">
        <v>44651</v>
      </c>
      <c r="D6" s="30">
        <v>45016</v>
      </c>
      <c r="E6" s="49" t="s">
        <v>5</v>
      </c>
      <c r="F6" s="49" t="s">
        <v>6</v>
      </c>
      <c r="G6" s="49"/>
      <c r="H6" s="49"/>
      <c r="I6" s="39" t="s">
        <v>7</v>
      </c>
      <c r="J6" s="44"/>
    </row>
    <row r="7" spans="2:10" s="22" customFormat="1" ht="28.8" x14ac:dyDescent="0.3">
      <c r="B7" s="31" t="s">
        <v>8</v>
      </c>
      <c r="C7" s="70">
        <v>66668</v>
      </c>
      <c r="D7" s="70">
        <v>115576</v>
      </c>
      <c r="E7" s="57"/>
      <c r="F7" s="57"/>
      <c r="G7" s="51"/>
      <c r="H7" s="51"/>
      <c r="I7" s="40" t="s">
        <v>9</v>
      </c>
      <c r="J7" s="45"/>
    </row>
    <row r="8" spans="2:10" s="22" customFormat="1" ht="28.8" x14ac:dyDescent="0.3">
      <c r="B8" s="31" t="s">
        <v>10</v>
      </c>
      <c r="C8" s="70">
        <v>49187</v>
      </c>
      <c r="D8" s="70">
        <v>54960</v>
      </c>
      <c r="E8" s="51">
        <f>D8-C8</f>
        <v>5773</v>
      </c>
      <c r="F8" s="50">
        <f>IF(AND(C8=0,D8=0),0,IF(C8=0,1,IF(D8=0,-1,(D8-C8)/C8)))</f>
        <v>0.11736841035232887</v>
      </c>
      <c r="G8" s="35" t="str">
        <f>IF(E8&gt;100000,"Yes",IF(E8&lt;-100000,"Yes","No"))</f>
        <v>No</v>
      </c>
      <c r="H8" s="35" t="str">
        <f>IF(F8&gt;15%,"Yes",IF(F8&lt;-15%,"Yes","No"))</f>
        <v>No</v>
      </c>
      <c r="I8" s="40" t="s">
        <v>11</v>
      </c>
      <c r="J8" s="47" t="str">
        <f>IF(ISBLANK(C8),"Enter figures",IF(G8="Yes","Please explain within the relevant tab",IF(H8="Yes","Please explain within the relevant tab","No explanation required")))</f>
        <v>No explanation required</v>
      </c>
    </row>
    <row r="9" spans="2:10" s="22" customFormat="1" ht="34.5" customHeight="1" x14ac:dyDescent="0.3">
      <c r="B9" s="31" t="s">
        <v>12</v>
      </c>
      <c r="C9" s="70">
        <v>69541</v>
      </c>
      <c r="D9" s="70">
        <v>108756</v>
      </c>
      <c r="E9" s="51">
        <f t="shared" ref="E9:E12" si="0">D9-C9</f>
        <v>39215</v>
      </c>
      <c r="F9" s="50">
        <f t="shared" ref="F9:F12" si="1">IF(AND(C9=0,D9=0),0,IF(C9=0,1,IF(D9=0,-1,(D9-C9)/C9)))</f>
        <v>0.56391193684301344</v>
      </c>
      <c r="G9" s="35" t="str">
        <f t="shared" ref="G9:G12" si="2">IF(E9&gt;100000,"Yes",IF(E9&lt;-100000,"Yes","No"))</f>
        <v>No</v>
      </c>
      <c r="H9" s="35" t="str">
        <f t="shared" ref="H9:H12" si="3">IF(F9&gt;15%,"Yes",IF(F9&lt;-15%,"Yes","No"))</f>
        <v>Yes</v>
      </c>
      <c r="I9" s="40" t="s">
        <v>13</v>
      </c>
      <c r="J9" s="47" t="str">
        <f t="shared" ref="J9:J12" si="4">IF(ISBLANK(C9),"Enter figures",IF(G9="Yes","Please explain within the relevant tab",IF(H9="Yes","Please explain within the relevant tab","No explanation required")))</f>
        <v>Please explain within the relevant tab</v>
      </c>
    </row>
    <row r="10" spans="2:10" ht="43.2" x14ac:dyDescent="0.3">
      <c r="B10" s="32" t="s">
        <v>14</v>
      </c>
      <c r="C10" s="70">
        <v>18425</v>
      </c>
      <c r="D10" s="70">
        <v>23521</v>
      </c>
      <c r="E10" s="51">
        <f t="shared" si="0"/>
        <v>5096</v>
      </c>
      <c r="F10" s="50">
        <f t="shared" si="1"/>
        <v>0.27658073270013567</v>
      </c>
      <c r="G10" s="35" t="str">
        <f t="shared" si="2"/>
        <v>No</v>
      </c>
      <c r="H10" s="35" t="str">
        <f t="shared" si="3"/>
        <v>Yes</v>
      </c>
      <c r="I10" s="40" t="s">
        <v>15</v>
      </c>
      <c r="J10" s="47" t="str">
        <f t="shared" si="4"/>
        <v>Please explain within the relevant tab</v>
      </c>
    </row>
    <row r="11" spans="2:10" ht="28.8" x14ac:dyDescent="0.3">
      <c r="B11" s="32" t="s">
        <v>16</v>
      </c>
      <c r="C11" s="70">
        <v>2255</v>
      </c>
      <c r="D11" s="70">
        <v>2188</v>
      </c>
      <c r="E11" s="51">
        <f t="shared" si="0"/>
        <v>-67</v>
      </c>
      <c r="F11" s="50">
        <f t="shared" si="1"/>
        <v>-2.9711751662971176E-2</v>
      </c>
      <c r="G11" s="35" t="str">
        <f t="shared" si="2"/>
        <v>No</v>
      </c>
      <c r="H11" s="35" t="str">
        <f t="shared" si="3"/>
        <v>No</v>
      </c>
      <c r="I11" s="40" t="s">
        <v>17</v>
      </c>
      <c r="J11" s="47" t="str">
        <f t="shared" si="4"/>
        <v>No explanation required</v>
      </c>
    </row>
    <row r="12" spans="2:10" ht="28.8" x14ac:dyDescent="0.3">
      <c r="B12" s="32" t="s">
        <v>18</v>
      </c>
      <c r="C12" s="70">
        <v>49140</v>
      </c>
      <c r="D12" s="70">
        <v>90848</v>
      </c>
      <c r="E12" s="51">
        <f t="shared" si="0"/>
        <v>41708</v>
      </c>
      <c r="F12" s="50">
        <f t="shared" si="1"/>
        <v>0.8487586487586487</v>
      </c>
      <c r="G12" s="35" t="str">
        <f t="shared" si="2"/>
        <v>No</v>
      </c>
      <c r="H12" s="35" t="str">
        <f t="shared" si="3"/>
        <v>Yes</v>
      </c>
      <c r="I12" s="40" t="s">
        <v>19</v>
      </c>
      <c r="J12" s="47" t="str">
        <f t="shared" si="4"/>
        <v>Please explain within the relevant tab</v>
      </c>
    </row>
    <row r="13" spans="2:10" ht="29.4" thickBot="1" x14ac:dyDescent="0.35">
      <c r="B13" s="33" t="s">
        <v>20</v>
      </c>
      <c r="C13" s="71">
        <f>C7+C8+C9-C10-C11-C12</f>
        <v>115576</v>
      </c>
      <c r="D13" s="71">
        <f>D7+D8+D9-D10-D11-D12</f>
        <v>162735</v>
      </c>
      <c r="E13" s="58"/>
      <c r="F13" s="58"/>
      <c r="G13" s="52"/>
      <c r="H13" s="52"/>
      <c r="I13" s="41" t="s">
        <v>21</v>
      </c>
      <c r="J13" s="47" t="str">
        <f>IF(D13&gt;(D8*2),"Please explain in the Reserves tab","No explanation required")</f>
        <v>Please explain in the Reserves tab</v>
      </c>
    </row>
    <row r="14" spans="2:10" ht="15" thickBot="1" x14ac:dyDescent="0.35">
      <c r="B14" s="24"/>
      <c r="C14" s="53" t="s">
        <v>22</v>
      </c>
      <c r="D14" s="53" t="s">
        <v>22</v>
      </c>
      <c r="E14" s="53"/>
      <c r="F14" s="53"/>
      <c r="G14" s="53"/>
      <c r="H14" s="53"/>
      <c r="I14" s="26"/>
    </row>
    <row r="15" spans="2:10" ht="28.8" x14ac:dyDescent="0.3">
      <c r="B15" s="34" t="s">
        <v>23</v>
      </c>
      <c r="C15" s="72">
        <v>115576</v>
      </c>
      <c r="D15" s="72">
        <v>162735</v>
      </c>
      <c r="E15" s="56"/>
      <c r="F15" s="59"/>
      <c r="G15" s="54"/>
      <c r="H15" s="54"/>
      <c r="I15" s="42" t="s">
        <v>24</v>
      </c>
      <c r="J15" s="46"/>
    </row>
    <row r="16" spans="2:10" ht="28.8" x14ac:dyDescent="0.3">
      <c r="B16" s="32" t="s">
        <v>25</v>
      </c>
      <c r="C16" s="70">
        <v>102050</v>
      </c>
      <c r="D16" s="70">
        <v>118242</v>
      </c>
      <c r="E16" s="51">
        <f>D16-C16</f>
        <v>16192</v>
      </c>
      <c r="F16" s="50">
        <f t="shared" ref="F16:F17" si="5">IF(AND(C16=0,D16=0),0,IF(C16=0,1,IF(D16=0,-1,(D16-C16)/C16)))</f>
        <v>0.15866731994120528</v>
      </c>
      <c r="G16" s="35" t="str">
        <f t="shared" ref="G16:G17" si="6">IF(E16&gt;100000,"Yes",IF(E16&lt;-100000,"Yes","No"))</f>
        <v>No</v>
      </c>
      <c r="H16" s="35" t="str">
        <f t="shared" ref="H16:H17" si="7">IF(F16&gt;15%,"Yes",IF(F16&lt;-15%,"Yes","No"))</f>
        <v>Yes</v>
      </c>
      <c r="I16" s="40" t="s">
        <v>26</v>
      </c>
      <c r="J16" s="47" t="str">
        <f t="shared" ref="J16:J17" si="8">IF(ISBLANK(C16),"Enter figures",IF(G16="Yes","Please explain within the relevant tab",IF(H16="Yes","Please explain within the relevant tab","No explanation required")))</f>
        <v>Please explain within the relevant tab</v>
      </c>
    </row>
    <row r="17" spans="2:10" ht="29.4" thickBot="1" x14ac:dyDescent="0.35">
      <c r="B17" s="33" t="s">
        <v>27</v>
      </c>
      <c r="C17" s="73">
        <v>14400</v>
      </c>
      <c r="D17" s="73">
        <v>12800</v>
      </c>
      <c r="E17" s="52">
        <f>D17-C17</f>
        <v>-1600</v>
      </c>
      <c r="F17" s="60">
        <f t="shared" si="5"/>
        <v>-0.1111111111111111</v>
      </c>
      <c r="G17" s="36" t="str">
        <f t="shared" si="6"/>
        <v>No</v>
      </c>
      <c r="H17" s="36" t="str">
        <f t="shared" si="7"/>
        <v>No</v>
      </c>
      <c r="I17" s="41" t="s">
        <v>28</v>
      </c>
      <c r="J17" s="55" t="str">
        <f t="shared" si="8"/>
        <v>No explanation required</v>
      </c>
    </row>
  </sheetData>
  <mergeCells count="2">
    <mergeCell ref="C5:D5"/>
    <mergeCell ref="B3:I3"/>
  </mergeCells>
  <conditionalFormatting sqref="E8:E12 E16:E17">
    <cfRule type="cellIs" dxfId="3" priority="3" operator="lessThan">
      <formula>-100000</formula>
    </cfRule>
    <cfRule type="cellIs" dxfId="2" priority="4" operator="greaterThan">
      <formula>100000</formula>
    </cfRule>
  </conditionalFormatting>
  <conditionalFormatting sqref="F8:F12 F15:F17">
    <cfRule type="cellIs" dxfId="1" priority="1" operator="lessThan">
      <formula>-0.15</formula>
    </cfRule>
    <cfRule type="cellIs" dxfId="0" priority="2" operator="greaterThan">
      <formula>0.15</formula>
    </cfRule>
  </conditionalFormatting>
  <pageMargins left="0.7" right="0.7" top="0.75" bottom="0.75" header="0.3" footer="0.3"/>
  <pageSetup paperSize="9" scale="66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workbookViewId="0">
      <selection activeCell="F4" sqref="F4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</cols>
  <sheetData>
    <row r="1" spans="2:6" x14ac:dyDescent="0.3">
      <c r="B1" s="15" t="s">
        <v>29</v>
      </c>
    </row>
    <row r="3" spans="2:6" x14ac:dyDescent="0.3">
      <c r="B3" s="8"/>
    </row>
    <row r="4" spans="2:6" x14ac:dyDescent="0.3">
      <c r="B4" t="s">
        <v>30</v>
      </c>
      <c r="C4" s="37">
        <f>'Accounting Statement'!C8</f>
        <v>49187</v>
      </c>
      <c r="D4" t="s">
        <v>31</v>
      </c>
      <c r="E4" s="37">
        <f>'Accounting Statement'!D8</f>
        <v>54960</v>
      </c>
    </row>
    <row r="6" spans="2:6" x14ac:dyDescent="0.3">
      <c r="D6" t="s">
        <v>32</v>
      </c>
      <c r="E6" s="1">
        <f>E4-C4</f>
        <v>5773</v>
      </c>
    </row>
    <row r="7" spans="2:6" x14ac:dyDescent="0.3">
      <c r="D7" t="s">
        <v>33</v>
      </c>
      <c r="E7" s="6">
        <f>IF(AND(C4=0,E4=0),0,IF(C4=0,1,IF(E4=0,-1,(E4-C4)/C4)))</f>
        <v>0.11736841035232887</v>
      </c>
      <c r="F7" t="str">
        <f>IF(E7&lt;-0.15,"yes explain",IF(E7&gt;0.15,"Yes explain","No explanation required"))</f>
        <v>No explanation required</v>
      </c>
    </row>
    <row r="9" spans="2:6" x14ac:dyDescent="0.3">
      <c r="B9" s="8" t="s">
        <v>34</v>
      </c>
    </row>
    <row r="10" spans="2:6" x14ac:dyDescent="0.3">
      <c r="B10" s="8"/>
    </row>
    <row r="11" spans="2:6" s="3" customFormat="1" ht="27.6" x14ac:dyDescent="0.3">
      <c r="B11" s="4" t="s">
        <v>35</v>
      </c>
      <c r="C11" s="4" t="s">
        <v>36</v>
      </c>
      <c r="D11" s="5" t="s">
        <v>32</v>
      </c>
      <c r="E11" s="82" t="s">
        <v>37</v>
      </c>
      <c r="F11" s="83"/>
    </row>
    <row r="12" spans="2:6" s="11" customFormat="1" x14ac:dyDescent="0.3">
      <c r="B12" s="12"/>
      <c r="C12" s="12"/>
      <c r="D12" s="13">
        <f t="shared" ref="D12:D25" si="0">C12-B12</f>
        <v>0</v>
      </c>
      <c r="E12" s="79"/>
      <c r="F12" s="80"/>
    </row>
    <row r="13" spans="2:6" s="11" customFormat="1" x14ac:dyDescent="0.3">
      <c r="B13" s="12"/>
      <c r="C13" s="12"/>
      <c r="D13" s="13">
        <f t="shared" si="0"/>
        <v>0</v>
      </c>
      <c r="E13" s="79"/>
      <c r="F13" s="80"/>
    </row>
    <row r="14" spans="2:6" s="11" customFormat="1" x14ac:dyDescent="0.3">
      <c r="B14" s="12"/>
      <c r="C14" s="12"/>
      <c r="D14" s="13">
        <f t="shared" si="0"/>
        <v>0</v>
      </c>
      <c r="E14" s="79"/>
      <c r="F14" s="80"/>
    </row>
    <row r="15" spans="2:6" s="11" customFormat="1" x14ac:dyDescent="0.3">
      <c r="B15" s="12"/>
      <c r="C15" s="12"/>
      <c r="D15" s="13">
        <f t="shared" si="0"/>
        <v>0</v>
      </c>
      <c r="E15" s="79"/>
      <c r="F15" s="80"/>
    </row>
    <row r="16" spans="2:6" s="11" customFormat="1" x14ac:dyDescent="0.3">
      <c r="B16" s="12"/>
      <c r="C16" s="12"/>
      <c r="D16" s="13">
        <f t="shared" si="0"/>
        <v>0</v>
      </c>
      <c r="E16" s="79"/>
      <c r="F16" s="80"/>
    </row>
    <row r="17" spans="1:8" s="11" customFormat="1" x14ac:dyDescent="0.3">
      <c r="B17" s="12"/>
      <c r="C17" s="12"/>
      <c r="D17" s="13">
        <f t="shared" si="0"/>
        <v>0</v>
      </c>
      <c r="E17" s="79"/>
      <c r="F17" s="80"/>
    </row>
    <row r="18" spans="1:8" s="11" customFormat="1" x14ac:dyDescent="0.3">
      <c r="B18" s="12"/>
      <c r="C18" s="12"/>
      <c r="D18" s="13">
        <f t="shared" si="0"/>
        <v>0</v>
      </c>
      <c r="E18" s="79"/>
      <c r="F18" s="80"/>
    </row>
    <row r="19" spans="1:8" s="11" customFormat="1" x14ac:dyDescent="0.3">
      <c r="B19" s="12"/>
      <c r="C19" s="12"/>
      <c r="D19" s="13">
        <f t="shared" si="0"/>
        <v>0</v>
      </c>
      <c r="E19" s="79"/>
      <c r="F19" s="80"/>
    </row>
    <row r="20" spans="1:8" s="11" customFormat="1" x14ac:dyDescent="0.3">
      <c r="B20" s="12"/>
      <c r="C20" s="12"/>
      <c r="D20" s="13">
        <f t="shared" si="0"/>
        <v>0</v>
      </c>
      <c r="E20" s="79"/>
      <c r="F20" s="80"/>
    </row>
    <row r="21" spans="1:8" s="11" customFormat="1" x14ac:dyDescent="0.3">
      <c r="B21" s="12"/>
      <c r="C21" s="12"/>
      <c r="D21" s="13">
        <f t="shared" si="0"/>
        <v>0</v>
      </c>
      <c r="E21" s="79"/>
      <c r="F21" s="80"/>
    </row>
    <row r="22" spans="1:8" s="11" customFormat="1" x14ac:dyDescent="0.3">
      <c r="B22" s="12"/>
      <c r="C22" s="12"/>
      <c r="D22" s="13">
        <f t="shared" si="0"/>
        <v>0</v>
      </c>
      <c r="E22" s="79"/>
      <c r="F22" s="80"/>
    </row>
    <row r="23" spans="1:8" s="11" customFormat="1" x14ac:dyDescent="0.3">
      <c r="B23" s="12"/>
      <c r="C23" s="12"/>
      <c r="D23" s="13">
        <f t="shared" si="0"/>
        <v>0</v>
      </c>
      <c r="E23" s="79"/>
      <c r="F23" s="80"/>
    </row>
    <row r="24" spans="1:8" s="11" customFormat="1" x14ac:dyDescent="0.3">
      <c r="B24" s="12"/>
      <c r="C24" s="12"/>
      <c r="D24" s="13">
        <f t="shared" si="0"/>
        <v>0</v>
      </c>
      <c r="E24" s="79"/>
      <c r="F24" s="80"/>
    </row>
    <row r="25" spans="1:8" s="11" customFormat="1" x14ac:dyDescent="0.3">
      <c r="B25" s="12"/>
      <c r="C25" s="12"/>
      <c r="D25" s="13">
        <f t="shared" si="0"/>
        <v>0</v>
      </c>
      <c r="E25" s="79"/>
      <c r="F25" s="80"/>
    </row>
    <row r="26" spans="1:8" x14ac:dyDescent="0.3">
      <c r="A26" s="9" t="s">
        <v>38</v>
      </c>
      <c r="B26" s="10">
        <f>SUM(B12:B25)</f>
        <v>0</v>
      </c>
      <c r="C26" s="10">
        <f>SUM(C12:C25)</f>
        <v>0</v>
      </c>
      <c r="D26" s="10">
        <f>SUM(D12:D25)</f>
        <v>0</v>
      </c>
      <c r="E26" s="81"/>
      <c r="F26" s="80"/>
      <c r="G26" s="7"/>
    </row>
    <row r="27" spans="1:8" x14ac:dyDescent="0.3">
      <c r="H27" s="2"/>
    </row>
    <row r="28" spans="1:8" x14ac:dyDescent="0.3">
      <c r="F28" s="7"/>
    </row>
    <row r="29" spans="1:8" x14ac:dyDescent="0.3">
      <c r="A29" s="14" t="s">
        <v>39</v>
      </c>
    </row>
  </sheetData>
  <mergeCells count="16">
    <mergeCell ref="E21:F21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2:F22"/>
    <mergeCell ref="E23:F23"/>
    <mergeCell ref="E24:F24"/>
    <mergeCell ref="E25:F25"/>
    <mergeCell ref="E26:F26"/>
  </mergeCells>
  <pageMargins left="0.7" right="0.7" top="0.75" bottom="0.75" header="0.3" footer="0.3"/>
  <pageSetup paperSize="9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C6E6D-982D-4CBC-999B-77CF2B5CB682}">
  <sheetPr>
    <pageSetUpPr fitToPage="1"/>
  </sheetPr>
  <dimension ref="A1:H31"/>
  <sheetViews>
    <sheetView workbookViewId="0">
      <selection activeCell="E14" sqref="E14:F14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</cols>
  <sheetData>
    <row r="1" spans="1:7" x14ac:dyDescent="0.3">
      <c r="B1" s="15" t="s">
        <v>40</v>
      </c>
    </row>
    <row r="3" spans="1:7" x14ac:dyDescent="0.3">
      <c r="B3" s="8"/>
    </row>
    <row r="4" spans="1:7" x14ac:dyDescent="0.3">
      <c r="B4" t="s">
        <v>30</v>
      </c>
      <c r="C4" s="37">
        <f>'Accounting Statement'!C9</f>
        <v>69541</v>
      </c>
      <c r="D4" t="s">
        <v>31</v>
      </c>
      <c r="E4" s="37">
        <f>'Accounting Statement'!D9</f>
        <v>108756</v>
      </c>
    </row>
    <row r="6" spans="1:7" x14ac:dyDescent="0.3">
      <c r="D6" t="s">
        <v>32</v>
      </c>
      <c r="E6" s="1">
        <f>E4-C4</f>
        <v>39215</v>
      </c>
    </row>
    <row r="7" spans="1:7" x14ac:dyDescent="0.3">
      <c r="D7" t="s">
        <v>33</v>
      </c>
      <c r="E7" s="6">
        <f>IF(AND(C4=0,E4=0),0,IF(C4=0,1,IF(E4=0,-1,(E4-C4)/C4)))</f>
        <v>0.56391193684301344</v>
      </c>
      <c r="F7" t="str">
        <f>IF(E7&lt;-0.15,"yes explain",IF(E7&gt;0.15,"Yes explain","No explanation required"))</f>
        <v>Yes explain</v>
      </c>
    </row>
    <row r="9" spans="1:7" x14ac:dyDescent="0.3">
      <c r="B9" s="8" t="s">
        <v>34</v>
      </c>
    </row>
    <row r="10" spans="1:7" x14ac:dyDescent="0.3">
      <c r="B10" s="21" t="s">
        <v>41</v>
      </c>
    </row>
    <row r="11" spans="1:7" x14ac:dyDescent="0.3">
      <c r="B11" s="8"/>
    </row>
    <row r="12" spans="1:7" s="3" customFormat="1" ht="27.6" x14ac:dyDescent="0.3">
      <c r="B12" s="4" t="s">
        <v>35</v>
      </c>
      <c r="C12" s="4" t="s">
        <v>36</v>
      </c>
      <c r="D12" s="5" t="s">
        <v>32</v>
      </c>
      <c r="E12" s="82" t="s">
        <v>37</v>
      </c>
      <c r="F12" s="83"/>
    </row>
    <row r="13" spans="1:7" s="17" customFormat="1" x14ac:dyDescent="0.3">
      <c r="A13" s="16"/>
      <c r="B13" s="13">
        <v>52219</v>
      </c>
      <c r="C13" s="13">
        <v>98514</v>
      </c>
      <c r="D13" s="13">
        <f>C13-B13</f>
        <v>46295</v>
      </c>
      <c r="E13" s="84" t="s">
        <v>57</v>
      </c>
      <c r="F13" s="85"/>
      <c r="G13" s="16"/>
    </row>
    <row r="14" spans="1:7" s="11" customFormat="1" x14ac:dyDescent="0.3">
      <c r="B14" s="12"/>
      <c r="C14" s="12"/>
      <c r="D14" s="13">
        <f t="shared" ref="D14:D27" si="0">C14-B14</f>
        <v>0</v>
      </c>
      <c r="E14" s="79"/>
      <c r="F14" s="80"/>
    </row>
    <row r="15" spans="1:7" s="11" customFormat="1" x14ac:dyDescent="0.3">
      <c r="B15" s="12"/>
      <c r="C15" s="12"/>
      <c r="D15" s="13">
        <f t="shared" si="0"/>
        <v>0</v>
      </c>
      <c r="E15" s="79"/>
      <c r="F15" s="80"/>
    </row>
    <row r="16" spans="1:7" s="11" customFormat="1" x14ac:dyDescent="0.3">
      <c r="B16" s="12"/>
      <c r="C16" s="12"/>
      <c r="D16" s="13">
        <f t="shared" si="0"/>
        <v>0</v>
      </c>
      <c r="E16" s="79"/>
      <c r="F16" s="80"/>
    </row>
    <row r="17" spans="1:8" s="11" customFormat="1" x14ac:dyDescent="0.3">
      <c r="B17" s="12"/>
      <c r="C17" s="12"/>
      <c r="D17" s="13">
        <f t="shared" si="0"/>
        <v>0</v>
      </c>
      <c r="E17" s="79"/>
      <c r="F17" s="80"/>
    </row>
    <row r="18" spans="1:8" s="11" customFormat="1" x14ac:dyDescent="0.3">
      <c r="B18" s="12"/>
      <c r="C18" s="12"/>
      <c r="D18" s="13">
        <f t="shared" si="0"/>
        <v>0</v>
      </c>
      <c r="E18" s="79"/>
      <c r="F18" s="80"/>
    </row>
    <row r="19" spans="1:8" s="11" customFormat="1" x14ac:dyDescent="0.3">
      <c r="B19" s="12"/>
      <c r="C19" s="12"/>
      <c r="D19" s="13">
        <f t="shared" si="0"/>
        <v>0</v>
      </c>
      <c r="E19" s="79"/>
      <c r="F19" s="80"/>
    </row>
    <row r="20" spans="1:8" s="11" customFormat="1" x14ac:dyDescent="0.3">
      <c r="B20" s="12"/>
      <c r="C20" s="12"/>
      <c r="D20" s="13">
        <f t="shared" si="0"/>
        <v>0</v>
      </c>
      <c r="E20" s="79"/>
      <c r="F20" s="80"/>
    </row>
    <row r="21" spans="1:8" s="11" customFormat="1" x14ac:dyDescent="0.3">
      <c r="B21" s="12"/>
      <c r="C21" s="12"/>
      <c r="D21" s="13">
        <f t="shared" si="0"/>
        <v>0</v>
      </c>
      <c r="E21" s="79"/>
      <c r="F21" s="80"/>
    </row>
    <row r="22" spans="1:8" s="11" customFormat="1" x14ac:dyDescent="0.3">
      <c r="B22" s="12"/>
      <c r="C22" s="12"/>
      <c r="D22" s="13">
        <f t="shared" si="0"/>
        <v>0</v>
      </c>
      <c r="E22" s="79"/>
      <c r="F22" s="80"/>
    </row>
    <row r="23" spans="1:8" s="11" customFormat="1" x14ac:dyDescent="0.3">
      <c r="B23" s="12"/>
      <c r="C23" s="12"/>
      <c r="D23" s="13">
        <f t="shared" si="0"/>
        <v>0</v>
      </c>
      <c r="E23" s="79"/>
      <c r="F23" s="80"/>
    </row>
    <row r="24" spans="1:8" s="11" customFormat="1" x14ac:dyDescent="0.3">
      <c r="B24" s="12"/>
      <c r="C24" s="12"/>
      <c r="D24" s="13">
        <f t="shared" si="0"/>
        <v>0</v>
      </c>
      <c r="E24" s="79"/>
      <c r="F24" s="80"/>
    </row>
    <row r="25" spans="1:8" s="11" customFormat="1" x14ac:dyDescent="0.3">
      <c r="B25" s="12"/>
      <c r="C25" s="12"/>
      <c r="D25" s="13">
        <f t="shared" si="0"/>
        <v>0</v>
      </c>
      <c r="E25" s="79"/>
      <c r="F25" s="80"/>
    </row>
    <row r="26" spans="1:8" s="11" customFormat="1" x14ac:dyDescent="0.3">
      <c r="B26" s="12"/>
      <c r="C26" s="12"/>
      <c r="D26" s="13">
        <f t="shared" si="0"/>
        <v>0</v>
      </c>
      <c r="E26" s="79"/>
      <c r="F26" s="80"/>
    </row>
    <row r="27" spans="1:8" s="11" customFormat="1" x14ac:dyDescent="0.3">
      <c r="B27" s="12"/>
      <c r="C27" s="12"/>
      <c r="D27" s="13">
        <f t="shared" si="0"/>
        <v>0</v>
      </c>
      <c r="E27" s="79"/>
      <c r="F27" s="80"/>
    </row>
    <row r="28" spans="1:8" x14ac:dyDescent="0.3">
      <c r="A28" s="9" t="s">
        <v>38</v>
      </c>
      <c r="B28" s="10">
        <f>SUM(B13:B27)</f>
        <v>52219</v>
      </c>
      <c r="C28" s="10">
        <f>SUM(C13:C27)</f>
        <v>98514</v>
      </c>
      <c r="D28" s="10">
        <f>SUM(D13:D27)</f>
        <v>46295</v>
      </c>
      <c r="E28" s="81"/>
      <c r="F28" s="80"/>
      <c r="G28" s="7"/>
    </row>
    <row r="29" spans="1:8" x14ac:dyDescent="0.3">
      <c r="H29" s="2"/>
    </row>
    <row r="30" spans="1:8" x14ac:dyDescent="0.3">
      <c r="F30" s="7"/>
    </row>
    <row r="31" spans="1:8" x14ac:dyDescent="0.3">
      <c r="A31" s="14" t="s">
        <v>39</v>
      </c>
    </row>
  </sheetData>
  <mergeCells count="17"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4:F24"/>
    <mergeCell ref="E25:F25"/>
    <mergeCell ref="E26:F26"/>
    <mergeCell ref="E27:F27"/>
    <mergeCell ref="E28:F28"/>
  </mergeCells>
  <pageMargins left="0.7" right="0.7" top="0.75" bottom="0.75" header="0.3" footer="0.3"/>
  <pageSetup paperSize="9" scale="7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03D80-27EB-4D3E-9F14-F1A1A2F946E3}">
  <sheetPr>
    <pageSetUpPr fitToPage="1"/>
  </sheetPr>
  <dimension ref="A1:J30"/>
  <sheetViews>
    <sheetView workbookViewId="0">
      <selection activeCell="E17" sqref="E17:F17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</cols>
  <sheetData>
    <row r="1" spans="1:10" x14ac:dyDescent="0.3">
      <c r="B1" s="15" t="s">
        <v>42</v>
      </c>
    </row>
    <row r="3" spans="1:10" x14ac:dyDescent="0.3">
      <c r="B3" s="8"/>
    </row>
    <row r="4" spans="1:10" x14ac:dyDescent="0.3">
      <c r="B4" t="s">
        <v>30</v>
      </c>
      <c r="C4" s="37">
        <f>'Accounting Statement'!C10</f>
        <v>18425</v>
      </c>
      <c r="D4" t="s">
        <v>31</v>
      </c>
      <c r="E4" s="37">
        <f>'Accounting Statement'!D10</f>
        <v>23521</v>
      </c>
    </row>
    <row r="6" spans="1:10" x14ac:dyDescent="0.3">
      <c r="D6" t="s">
        <v>32</v>
      </c>
      <c r="E6" s="1">
        <f>E4-C4</f>
        <v>5096</v>
      </c>
    </row>
    <row r="7" spans="1:10" x14ac:dyDescent="0.3">
      <c r="D7" t="s">
        <v>33</v>
      </c>
      <c r="E7" s="6">
        <f>IF(AND(C4=0,E4=0),0,IF(C4=0,1,IF(E4=0,-1,(E4-C4)/C4)))</f>
        <v>0.27658073270013567</v>
      </c>
      <c r="F7" t="str">
        <f>IF(E7&lt;-0.15,"yes explain",IF(E7&gt;0.15,"Yes explain","No explanation required"))</f>
        <v>Yes explain</v>
      </c>
    </row>
    <row r="9" spans="1:10" x14ac:dyDescent="0.3">
      <c r="B9" s="8" t="s">
        <v>34</v>
      </c>
    </row>
    <row r="10" spans="1:10" x14ac:dyDescent="0.3">
      <c r="B10" s="8"/>
    </row>
    <row r="11" spans="1:10" s="3" customFormat="1" ht="27.6" x14ac:dyDescent="0.3">
      <c r="B11" s="4" t="s">
        <v>35</v>
      </c>
      <c r="C11" s="4" t="s">
        <v>36</v>
      </c>
      <c r="D11" s="5" t="s">
        <v>32</v>
      </c>
      <c r="E11" s="82" t="s">
        <v>37</v>
      </c>
      <c r="F11" s="83"/>
    </row>
    <row r="12" spans="1:10" s="17" customFormat="1" x14ac:dyDescent="0.3">
      <c r="A12" s="16"/>
      <c r="B12" s="13"/>
      <c r="C12" s="13"/>
      <c r="D12" s="13">
        <f>C12-B12</f>
        <v>0</v>
      </c>
      <c r="E12" s="84"/>
      <c r="F12" s="85"/>
      <c r="G12" s="16"/>
    </row>
    <row r="13" spans="1:10" s="11" customFormat="1" x14ac:dyDescent="0.3">
      <c r="B13" s="12"/>
      <c r="C13" s="74"/>
      <c r="D13" s="13">
        <f t="shared" ref="D13:D26" si="0">C13-B13</f>
        <v>0</v>
      </c>
      <c r="E13" s="88"/>
      <c r="F13" s="89"/>
      <c r="H13" s="17"/>
      <c r="I13" s="86"/>
      <c r="J13" s="86"/>
    </row>
    <row r="14" spans="1:10" s="11" customFormat="1" x14ac:dyDescent="0.3">
      <c r="B14" s="12"/>
      <c r="C14" s="12">
        <v>340.87</v>
      </c>
      <c r="D14" s="13">
        <f t="shared" si="0"/>
        <v>340.87</v>
      </c>
      <c r="E14" s="90" t="s">
        <v>58</v>
      </c>
      <c r="F14" s="91"/>
      <c r="H14" s="75"/>
      <c r="I14" s="87"/>
      <c r="J14" s="78"/>
    </row>
    <row r="15" spans="1:10" s="11" customFormat="1" x14ac:dyDescent="0.3">
      <c r="B15" s="12"/>
      <c r="C15" s="12">
        <v>749.9</v>
      </c>
      <c r="D15" s="13">
        <f t="shared" si="0"/>
        <v>749.9</v>
      </c>
      <c r="E15" s="79" t="s">
        <v>59</v>
      </c>
      <c r="F15" s="80"/>
    </row>
    <row r="16" spans="1:10" s="11" customFormat="1" x14ac:dyDescent="0.3">
      <c r="B16" s="12"/>
      <c r="C16" s="12">
        <v>49.4</v>
      </c>
      <c r="D16" s="13">
        <f t="shared" si="0"/>
        <v>49.4</v>
      </c>
      <c r="E16" s="79" t="s">
        <v>60</v>
      </c>
      <c r="F16" s="80"/>
    </row>
    <row r="17" spans="1:8" s="11" customFormat="1" x14ac:dyDescent="0.3">
      <c r="B17" s="12"/>
      <c r="C17" s="12"/>
      <c r="D17" s="13">
        <f t="shared" si="0"/>
        <v>0</v>
      </c>
      <c r="E17" s="79"/>
      <c r="F17" s="80"/>
    </row>
    <row r="18" spans="1:8" s="11" customFormat="1" x14ac:dyDescent="0.3">
      <c r="B18" s="12"/>
      <c r="C18" s="12"/>
      <c r="D18" s="13">
        <f t="shared" si="0"/>
        <v>0</v>
      </c>
      <c r="E18" s="79"/>
      <c r="F18" s="80"/>
    </row>
    <row r="19" spans="1:8" s="11" customFormat="1" x14ac:dyDescent="0.3">
      <c r="B19" s="12"/>
      <c r="C19" s="12"/>
      <c r="D19" s="13">
        <f t="shared" si="0"/>
        <v>0</v>
      </c>
      <c r="E19" s="79"/>
      <c r="F19" s="80"/>
    </row>
    <row r="20" spans="1:8" s="11" customFormat="1" x14ac:dyDescent="0.3">
      <c r="B20" s="12"/>
      <c r="C20" s="12"/>
      <c r="D20" s="13">
        <f t="shared" si="0"/>
        <v>0</v>
      </c>
      <c r="E20" s="79"/>
      <c r="F20" s="80"/>
    </row>
    <row r="21" spans="1:8" s="11" customFormat="1" x14ac:dyDescent="0.3">
      <c r="B21" s="12"/>
      <c r="C21" s="12"/>
      <c r="D21" s="13">
        <f t="shared" si="0"/>
        <v>0</v>
      </c>
      <c r="E21" s="79"/>
      <c r="F21" s="80"/>
    </row>
    <row r="22" spans="1:8" s="11" customFormat="1" x14ac:dyDescent="0.3">
      <c r="B22" s="12"/>
      <c r="C22" s="12"/>
      <c r="D22" s="13">
        <f t="shared" si="0"/>
        <v>0</v>
      </c>
      <c r="E22" s="79"/>
      <c r="F22" s="80"/>
    </row>
    <row r="23" spans="1:8" s="11" customFormat="1" x14ac:dyDescent="0.3">
      <c r="B23" s="12"/>
      <c r="C23" s="12"/>
      <c r="D23" s="13">
        <f t="shared" si="0"/>
        <v>0</v>
      </c>
      <c r="E23" s="79"/>
      <c r="F23" s="80"/>
    </row>
    <row r="24" spans="1:8" s="11" customFormat="1" x14ac:dyDescent="0.3">
      <c r="B24" s="12"/>
      <c r="C24" s="12"/>
      <c r="D24" s="13">
        <f t="shared" si="0"/>
        <v>0</v>
      </c>
      <c r="E24" s="79"/>
      <c r="F24" s="80"/>
    </row>
    <row r="25" spans="1:8" s="11" customFormat="1" x14ac:dyDescent="0.3">
      <c r="B25" s="12"/>
      <c r="C25" s="12"/>
      <c r="D25" s="13">
        <f t="shared" si="0"/>
        <v>0</v>
      </c>
      <c r="E25" s="79"/>
      <c r="F25" s="80"/>
    </row>
    <row r="26" spans="1:8" s="11" customFormat="1" x14ac:dyDescent="0.3">
      <c r="B26" s="12"/>
      <c r="C26" s="12"/>
      <c r="D26" s="13">
        <f t="shared" si="0"/>
        <v>0</v>
      </c>
      <c r="E26" s="79"/>
      <c r="F26" s="80"/>
    </row>
    <row r="27" spans="1:8" x14ac:dyDescent="0.3">
      <c r="A27" s="9" t="s">
        <v>38</v>
      </c>
      <c r="B27" s="10">
        <f>SUM(B12:B26)</f>
        <v>0</v>
      </c>
      <c r="C27" s="10">
        <f>SUM(C12:C26)</f>
        <v>1140.17</v>
      </c>
      <c r="D27" s="10">
        <f>SUM(D12:D26)</f>
        <v>1140.17</v>
      </c>
      <c r="E27" s="81"/>
      <c r="F27" s="80"/>
      <c r="G27" s="7"/>
    </row>
    <row r="28" spans="1:8" x14ac:dyDescent="0.3">
      <c r="H28" s="2"/>
    </row>
    <row r="29" spans="1:8" x14ac:dyDescent="0.3">
      <c r="F29" s="7"/>
    </row>
    <row r="30" spans="1:8" x14ac:dyDescent="0.3">
      <c r="A30" s="14" t="s">
        <v>39</v>
      </c>
    </row>
  </sheetData>
  <mergeCells count="19">
    <mergeCell ref="E26:F26"/>
    <mergeCell ref="E27:F27"/>
    <mergeCell ref="E22:F22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I13:J13"/>
    <mergeCell ref="I14:J14"/>
    <mergeCell ref="E23:F23"/>
    <mergeCell ref="E24:F24"/>
    <mergeCell ref="E25:F25"/>
  </mergeCells>
  <pageMargins left="0.7" right="0.7" top="0.75" bottom="0.75" header="0.3" footer="0.3"/>
  <pageSetup paperSize="9" scale="7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93838-C612-4CEB-995A-D3986388D4E0}">
  <sheetPr>
    <pageSetUpPr fitToPage="1"/>
  </sheetPr>
  <dimension ref="A1:H30"/>
  <sheetViews>
    <sheetView workbookViewId="0">
      <selection activeCell="B3" sqref="B3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</cols>
  <sheetData>
    <row r="1" spans="1:7" x14ac:dyDescent="0.3">
      <c r="B1" s="15" t="s">
        <v>43</v>
      </c>
    </row>
    <row r="3" spans="1:7" x14ac:dyDescent="0.3">
      <c r="B3" s="8"/>
    </row>
    <row r="4" spans="1:7" x14ac:dyDescent="0.3">
      <c r="B4" t="s">
        <v>30</v>
      </c>
      <c r="C4" s="37">
        <f>'Accounting Statement'!C11</f>
        <v>2255</v>
      </c>
      <c r="D4" t="s">
        <v>31</v>
      </c>
      <c r="E4" s="37">
        <f>'Accounting Statement'!D11</f>
        <v>2188</v>
      </c>
    </row>
    <row r="6" spans="1:7" x14ac:dyDescent="0.3">
      <c r="D6" t="s">
        <v>32</v>
      </c>
      <c r="E6" s="1">
        <f>E4-C4</f>
        <v>-67</v>
      </c>
    </row>
    <row r="7" spans="1:7" x14ac:dyDescent="0.3">
      <c r="D7" t="s">
        <v>33</v>
      </c>
      <c r="E7" s="6">
        <f>IF(AND(C4=0,E4=0),0,IF(C4=0,1,IF(E4=0,-1,(E4-C4)/C4)))</f>
        <v>-2.9711751662971176E-2</v>
      </c>
      <c r="F7" t="str">
        <f>IF(E7&lt;-0.15,"yes explain",IF(E7&gt;0.15,"Yes explain","No explanation required"))</f>
        <v>No explanation required</v>
      </c>
    </row>
    <row r="9" spans="1:7" x14ac:dyDescent="0.3">
      <c r="B9" s="8" t="s">
        <v>34</v>
      </c>
    </row>
    <row r="10" spans="1:7" x14ac:dyDescent="0.3">
      <c r="B10" s="8"/>
    </row>
    <row r="11" spans="1:7" s="3" customFormat="1" ht="27.6" x14ac:dyDescent="0.3">
      <c r="B11" s="4" t="s">
        <v>35</v>
      </c>
      <c r="C11" s="4" t="s">
        <v>36</v>
      </c>
      <c r="D11" s="5" t="s">
        <v>32</v>
      </c>
      <c r="E11" s="82" t="s">
        <v>37</v>
      </c>
      <c r="F11" s="83"/>
    </row>
    <row r="12" spans="1:7" s="17" customFormat="1" x14ac:dyDescent="0.3">
      <c r="A12" s="16"/>
      <c r="B12" s="13"/>
      <c r="C12" s="13"/>
      <c r="D12" s="13">
        <f>C12-B12</f>
        <v>0</v>
      </c>
      <c r="E12" s="84"/>
      <c r="F12" s="85"/>
      <c r="G12" s="16"/>
    </row>
    <row r="13" spans="1:7" s="11" customFormat="1" x14ac:dyDescent="0.3">
      <c r="B13" s="12"/>
      <c r="C13" s="12"/>
      <c r="D13" s="13">
        <f t="shared" ref="D13:D26" si="0">C13-B13</f>
        <v>0</v>
      </c>
      <c r="E13" s="79"/>
      <c r="F13" s="80"/>
    </row>
    <row r="14" spans="1:7" s="11" customFormat="1" x14ac:dyDescent="0.3">
      <c r="B14" s="12"/>
      <c r="C14" s="12"/>
      <c r="D14" s="13">
        <f t="shared" si="0"/>
        <v>0</v>
      </c>
      <c r="E14" s="79"/>
      <c r="F14" s="80"/>
    </row>
    <row r="15" spans="1:7" s="11" customFormat="1" x14ac:dyDescent="0.3">
      <c r="B15" s="12"/>
      <c r="C15" s="12"/>
      <c r="D15" s="13">
        <f t="shared" si="0"/>
        <v>0</v>
      </c>
      <c r="E15" s="79"/>
      <c r="F15" s="80"/>
    </row>
    <row r="16" spans="1:7" s="11" customFormat="1" x14ac:dyDescent="0.3">
      <c r="B16" s="12"/>
      <c r="C16" s="12"/>
      <c r="D16" s="13">
        <f t="shared" si="0"/>
        <v>0</v>
      </c>
      <c r="E16" s="79"/>
      <c r="F16" s="80"/>
    </row>
    <row r="17" spans="1:8" s="11" customFormat="1" x14ac:dyDescent="0.3">
      <c r="B17" s="12"/>
      <c r="C17" s="12"/>
      <c r="D17" s="13">
        <f t="shared" si="0"/>
        <v>0</v>
      </c>
      <c r="E17" s="79"/>
      <c r="F17" s="80"/>
    </row>
    <row r="18" spans="1:8" s="11" customFormat="1" x14ac:dyDescent="0.3">
      <c r="B18" s="12"/>
      <c r="C18" s="12"/>
      <c r="D18" s="13">
        <f t="shared" si="0"/>
        <v>0</v>
      </c>
      <c r="E18" s="79"/>
      <c r="F18" s="80"/>
    </row>
    <row r="19" spans="1:8" s="11" customFormat="1" x14ac:dyDescent="0.3">
      <c r="B19" s="12"/>
      <c r="C19" s="12"/>
      <c r="D19" s="13">
        <f t="shared" si="0"/>
        <v>0</v>
      </c>
      <c r="E19" s="79"/>
      <c r="F19" s="80"/>
    </row>
    <row r="20" spans="1:8" s="11" customFormat="1" x14ac:dyDescent="0.3">
      <c r="B20" s="12"/>
      <c r="C20" s="12"/>
      <c r="D20" s="13">
        <f t="shared" si="0"/>
        <v>0</v>
      </c>
      <c r="E20" s="79"/>
      <c r="F20" s="80"/>
    </row>
    <row r="21" spans="1:8" s="11" customFormat="1" x14ac:dyDescent="0.3">
      <c r="B21" s="12"/>
      <c r="C21" s="12"/>
      <c r="D21" s="13">
        <f t="shared" si="0"/>
        <v>0</v>
      </c>
      <c r="E21" s="79"/>
      <c r="F21" s="80"/>
    </row>
    <row r="22" spans="1:8" s="11" customFormat="1" x14ac:dyDescent="0.3">
      <c r="B22" s="12"/>
      <c r="C22" s="12"/>
      <c r="D22" s="13">
        <f t="shared" si="0"/>
        <v>0</v>
      </c>
      <c r="E22" s="79"/>
      <c r="F22" s="80"/>
    </row>
    <row r="23" spans="1:8" s="11" customFormat="1" x14ac:dyDescent="0.3">
      <c r="B23" s="12"/>
      <c r="C23" s="12"/>
      <c r="D23" s="13">
        <f t="shared" si="0"/>
        <v>0</v>
      </c>
      <c r="E23" s="79"/>
      <c r="F23" s="80"/>
    </row>
    <row r="24" spans="1:8" s="11" customFormat="1" x14ac:dyDescent="0.3">
      <c r="B24" s="12"/>
      <c r="C24" s="12"/>
      <c r="D24" s="13">
        <f t="shared" si="0"/>
        <v>0</v>
      </c>
      <c r="E24" s="79"/>
      <c r="F24" s="80"/>
    </row>
    <row r="25" spans="1:8" s="11" customFormat="1" x14ac:dyDescent="0.3">
      <c r="B25" s="12"/>
      <c r="C25" s="12"/>
      <c r="D25" s="13">
        <f t="shared" si="0"/>
        <v>0</v>
      </c>
      <c r="E25" s="79"/>
      <c r="F25" s="80"/>
    </row>
    <row r="26" spans="1:8" s="11" customFormat="1" x14ac:dyDescent="0.3">
      <c r="B26" s="12"/>
      <c r="C26" s="12"/>
      <c r="D26" s="13">
        <f t="shared" si="0"/>
        <v>0</v>
      </c>
      <c r="E26" s="79"/>
      <c r="F26" s="80"/>
    </row>
    <row r="27" spans="1:8" x14ac:dyDescent="0.3">
      <c r="A27" s="9" t="s">
        <v>38</v>
      </c>
      <c r="B27" s="10">
        <f>SUM(B12:B26)</f>
        <v>0</v>
      </c>
      <c r="C27" s="10">
        <f>SUM(C12:C26)</f>
        <v>0</v>
      </c>
      <c r="D27" s="10">
        <f>SUM(D12:D26)</f>
        <v>0</v>
      </c>
      <c r="E27" s="81"/>
      <c r="F27" s="80"/>
      <c r="G27" s="7"/>
    </row>
    <row r="28" spans="1:8" x14ac:dyDescent="0.3">
      <c r="H28" s="2"/>
    </row>
    <row r="29" spans="1:8" x14ac:dyDescent="0.3">
      <c r="F29" s="7"/>
    </row>
    <row r="30" spans="1:8" x14ac:dyDescent="0.3">
      <c r="A30" s="14" t="s">
        <v>39</v>
      </c>
    </row>
  </sheetData>
  <mergeCells count="17">
    <mergeCell ref="E22:F22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3:F23"/>
    <mergeCell ref="E24:F24"/>
    <mergeCell ref="E25:F25"/>
    <mergeCell ref="E26:F26"/>
    <mergeCell ref="E27:F27"/>
  </mergeCells>
  <pageMargins left="0.7" right="0.7" top="0.75" bottom="0.75" header="0.3" footer="0.3"/>
  <pageSetup paperSize="9" scale="7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FADFC-6470-43E2-982E-F378B14F7A14}">
  <sheetPr>
    <pageSetUpPr fitToPage="1"/>
  </sheetPr>
  <dimension ref="A1:H31"/>
  <sheetViews>
    <sheetView workbookViewId="0">
      <selection activeCell="E19" sqref="E19:F19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</cols>
  <sheetData>
    <row r="1" spans="1:7" x14ac:dyDescent="0.3">
      <c r="B1" s="15" t="s">
        <v>44</v>
      </c>
    </row>
    <row r="3" spans="1:7" x14ac:dyDescent="0.3">
      <c r="B3" s="8"/>
    </row>
    <row r="4" spans="1:7" x14ac:dyDescent="0.3">
      <c r="B4" t="s">
        <v>30</v>
      </c>
      <c r="C4" s="37">
        <f>'Accounting Statement'!C12</f>
        <v>49140</v>
      </c>
      <c r="D4" t="s">
        <v>31</v>
      </c>
      <c r="E4" s="37">
        <f>'Accounting Statement'!D12</f>
        <v>90848</v>
      </c>
    </row>
    <row r="6" spans="1:7" x14ac:dyDescent="0.3">
      <c r="D6" t="s">
        <v>32</v>
      </c>
      <c r="E6" s="1">
        <f>E4-C4</f>
        <v>41708</v>
      </c>
    </row>
    <row r="7" spans="1:7" x14ac:dyDescent="0.3">
      <c r="D7" t="s">
        <v>33</v>
      </c>
      <c r="E7" s="6">
        <f>IF(AND(C4=0,E4=0),0,IF(C4=0,1,IF(E4=0,-1,(E4-C4)/C4)))</f>
        <v>0.8487586487586487</v>
      </c>
      <c r="F7" t="str">
        <f>IF(E7&lt;-0.15,"yes explain",IF(E7&gt;0.15,"Yes explain","No explanation required"))</f>
        <v>Yes explain</v>
      </c>
    </row>
    <row r="9" spans="1:7" x14ac:dyDescent="0.3">
      <c r="B9" s="8" t="s">
        <v>34</v>
      </c>
    </row>
    <row r="10" spans="1:7" ht="15" x14ac:dyDescent="0.35">
      <c r="B10" s="19" t="s">
        <v>45</v>
      </c>
    </row>
    <row r="11" spans="1:7" x14ac:dyDescent="0.3">
      <c r="B11" s="8"/>
    </row>
    <row r="12" spans="1:7" s="3" customFormat="1" ht="27.6" x14ac:dyDescent="0.3">
      <c r="B12" s="4" t="s">
        <v>35</v>
      </c>
      <c r="C12" s="4" t="s">
        <v>36</v>
      </c>
      <c r="D12" s="5" t="s">
        <v>32</v>
      </c>
      <c r="E12" s="82" t="s">
        <v>37</v>
      </c>
      <c r="F12" s="83"/>
    </row>
    <row r="13" spans="1:7" s="17" customFormat="1" x14ac:dyDescent="0.3">
      <c r="A13" s="16"/>
      <c r="B13" s="13"/>
      <c r="C13" s="13">
        <v>1488</v>
      </c>
      <c r="D13" s="13">
        <f>C13-B13</f>
        <v>1488</v>
      </c>
      <c r="E13" s="84" t="s">
        <v>61</v>
      </c>
      <c r="F13" s="85"/>
      <c r="G13" s="16"/>
    </row>
    <row r="14" spans="1:7" s="11" customFormat="1" x14ac:dyDescent="0.3">
      <c r="B14" s="12"/>
      <c r="C14" s="12">
        <v>2100</v>
      </c>
      <c r="D14" s="13">
        <f t="shared" ref="D14:D27" si="0">C14-B14</f>
        <v>2100</v>
      </c>
      <c r="E14" s="79" t="s">
        <v>62</v>
      </c>
      <c r="F14" s="80"/>
    </row>
    <row r="15" spans="1:7" s="11" customFormat="1" x14ac:dyDescent="0.3">
      <c r="B15" s="12"/>
      <c r="C15" s="12">
        <v>2995</v>
      </c>
      <c r="D15" s="13">
        <f t="shared" si="0"/>
        <v>2995</v>
      </c>
      <c r="E15" s="79" t="s">
        <v>63</v>
      </c>
      <c r="F15" s="80"/>
    </row>
    <row r="16" spans="1:7" s="11" customFormat="1" x14ac:dyDescent="0.3">
      <c r="B16" s="12"/>
      <c r="C16" s="12">
        <v>8323</v>
      </c>
      <c r="D16" s="13">
        <f t="shared" si="0"/>
        <v>8323</v>
      </c>
      <c r="E16" s="79" t="s">
        <v>64</v>
      </c>
      <c r="F16" s="80"/>
    </row>
    <row r="17" spans="1:8" s="11" customFormat="1" x14ac:dyDescent="0.3">
      <c r="B17" s="12"/>
      <c r="C17" s="12">
        <v>2350.9899999999998</v>
      </c>
      <c r="D17" s="13">
        <f t="shared" si="0"/>
        <v>2350.9899999999998</v>
      </c>
      <c r="E17" s="79" t="s">
        <v>65</v>
      </c>
      <c r="F17" s="80"/>
    </row>
    <row r="18" spans="1:8" s="11" customFormat="1" x14ac:dyDescent="0.3">
      <c r="B18" s="12"/>
      <c r="C18" s="12">
        <v>30379.200000000001</v>
      </c>
      <c r="D18" s="13">
        <f t="shared" si="0"/>
        <v>30379.200000000001</v>
      </c>
      <c r="E18" s="79" t="s">
        <v>66</v>
      </c>
      <c r="F18" s="80"/>
    </row>
    <row r="19" spans="1:8" s="11" customFormat="1" x14ac:dyDescent="0.3">
      <c r="B19" s="12"/>
      <c r="C19" s="12">
        <v>7307.67</v>
      </c>
      <c r="D19" s="13">
        <f t="shared" si="0"/>
        <v>7307.67</v>
      </c>
      <c r="E19" s="79" t="s">
        <v>67</v>
      </c>
      <c r="F19" s="80"/>
    </row>
    <row r="20" spans="1:8" s="11" customFormat="1" x14ac:dyDescent="0.3">
      <c r="B20" s="12"/>
      <c r="C20" s="12"/>
      <c r="D20" s="13">
        <f t="shared" si="0"/>
        <v>0</v>
      </c>
      <c r="E20" s="79"/>
      <c r="F20" s="80"/>
    </row>
    <row r="21" spans="1:8" s="11" customFormat="1" x14ac:dyDescent="0.3">
      <c r="B21" s="12"/>
      <c r="C21" s="12"/>
      <c r="D21" s="13">
        <f t="shared" si="0"/>
        <v>0</v>
      </c>
      <c r="E21" s="79"/>
      <c r="F21" s="80"/>
    </row>
    <row r="22" spans="1:8" s="11" customFormat="1" x14ac:dyDescent="0.3">
      <c r="B22" s="12"/>
      <c r="C22" s="12"/>
      <c r="D22" s="13">
        <f t="shared" si="0"/>
        <v>0</v>
      </c>
      <c r="E22" s="79"/>
      <c r="F22" s="80"/>
    </row>
    <row r="23" spans="1:8" s="11" customFormat="1" x14ac:dyDescent="0.3">
      <c r="B23" s="12"/>
      <c r="C23" s="12"/>
      <c r="D23" s="13">
        <f t="shared" si="0"/>
        <v>0</v>
      </c>
      <c r="E23" s="79"/>
      <c r="F23" s="80"/>
    </row>
    <row r="24" spans="1:8" s="11" customFormat="1" x14ac:dyDescent="0.3">
      <c r="B24" s="12"/>
      <c r="C24" s="12"/>
      <c r="D24" s="13">
        <f t="shared" si="0"/>
        <v>0</v>
      </c>
      <c r="E24" s="79"/>
      <c r="F24" s="80"/>
    </row>
    <row r="25" spans="1:8" s="11" customFormat="1" x14ac:dyDescent="0.3">
      <c r="B25" s="12"/>
      <c r="C25" s="12"/>
      <c r="D25" s="13">
        <f t="shared" si="0"/>
        <v>0</v>
      </c>
      <c r="E25" s="79"/>
      <c r="F25" s="80"/>
    </row>
    <row r="26" spans="1:8" s="11" customFormat="1" x14ac:dyDescent="0.3">
      <c r="B26" s="12"/>
      <c r="C26" s="12"/>
      <c r="D26" s="13">
        <f t="shared" si="0"/>
        <v>0</v>
      </c>
      <c r="E26" s="79"/>
      <c r="F26" s="80"/>
    </row>
    <row r="27" spans="1:8" s="11" customFormat="1" x14ac:dyDescent="0.3">
      <c r="B27" s="12"/>
      <c r="C27" s="12"/>
      <c r="D27" s="13">
        <f t="shared" si="0"/>
        <v>0</v>
      </c>
      <c r="E27" s="79"/>
      <c r="F27" s="80"/>
    </row>
    <row r="28" spans="1:8" x14ac:dyDescent="0.3">
      <c r="A28" s="9" t="s">
        <v>38</v>
      </c>
      <c r="B28" s="10">
        <f>SUM(B13:B27)</f>
        <v>0</v>
      </c>
      <c r="C28" s="10">
        <f>SUM(C13:C27)</f>
        <v>54943.86</v>
      </c>
      <c r="D28" s="10">
        <f>SUM(D13:D27)</f>
        <v>54943.86</v>
      </c>
      <c r="E28" s="81"/>
      <c r="F28" s="80"/>
      <c r="G28" s="7"/>
    </row>
    <row r="29" spans="1:8" x14ac:dyDescent="0.3">
      <c r="H29" s="2"/>
    </row>
    <row r="30" spans="1:8" x14ac:dyDescent="0.3">
      <c r="F30" s="7"/>
    </row>
    <row r="31" spans="1:8" x14ac:dyDescent="0.3">
      <c r="A31" s="14" t="s">
        <v>39</v>
      </c>
    </row>
  </sheetData>
  <mergeCells count="17"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4:F24"/>
    <mergeCell ref="E25:F25"/>
    <mergeCell ref="E26:F26"/>
    <mergeCell ref="E27:F27"/>
    <mergeCell ref="E28:F28"/>
  </mergeCells>
  <pageMargins left="0.7" right="0.7" top="0.75" bottom="0.75" header="0.3" footer="0.3"/>
  <pageSetup paperSize="9" scale="7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A45DD-14FF-4B6C-9816-262CF75739F0}">
  <sheetPr>
    <pageSetUpPr fitToPage="1"/>
  </sheetPr>
  <dimension ref="B1:G22"/>
  <sheetViews>
    <sheetView workbookViewId="0">
      <selection activeCell="I18" sqref="I18"/>
    </sheetView>
  </sheetViews>
  <sheetFormatPr defaultColWidth="9.109375" defaultRowHeight="14.4" x14ac:dyDescent="0.3"/>
  <cols>
    <col min="1" max="1" width="6.88671875" style="61" bestFit="1" customWidth="1"/>
    <col min="2" max="2" width="11.33203125" style="61" customWidth="1"/>
    <col min="3" max="3" width="10.6640625" style="61" customWidth="1"/>
    <col min="4" max="4" width="10.44140625" style="61" bestFit="1" customWidth="1"/>
    <col min="5" max="5" width="9.88671875" style="61" customWidth="1"/>
    <col min="6" max="6" width="12.5546875" style="61" customWidth="1"/>
    <col min="7" max="16384" width="9.109375" style="61"/>
  </cols>
  <sheetData>
    <row r="1" spans="2:7" x14ac:dyDescent="0.3">
      <c r="B1" s="66" t="s">
        <v>46</v>
      </c>
    </row>
    <row r="3" spans="2:7" x14ac:dyDescent="0.3">
      <c r="B3" s="62"/>
    </row>
    <row r="4" spans="2:7" x14ac:dyDescent="0.3">
      <c r="B4" s="61" t="s">
        <v>47</v>
      </c>
      <c r="C4" s="67">
        <f>'Accounting Statement'!D13</f>
        <v>162735</v>
      </c>
      <c r="D4" s="61" t="s">
        <v>48</v>
      </c>
      <c r="E4" s="67">
        <f>'Accounting Statement'!D8</f>
        <v>54960</v>
      </c>
    </row>
    <row r="6" spans="2:7" x14ac:dyDescent="0.3">
      <c r="D6" s="68" t="s">
        <v>49</v>
      </c>
      <c r="E6" s="61" t="str">
        <f>IF(C4&gt;(2*E4),"Yes - Please explain below","No")</f>
        <v>Yes - Please explain below</v>
      </c>
    </row>
    <row r="7" spans="2:7" x14ac:dyDescent="0.3">
      <c r="E7" s="69"/>
    </row>
    <row r="8" spans="2:7" x14ac:dyDescent="0.3">
      <c r="E8" s="62" t="s">
        <v>50</v>
      </c>
      <c r="F8" s="62" t="s">
        <v>50</v>
      </c>
      <c r="G8" s="62" t="s">
        <v>50</v>
      </c>
    </row>
    <row r="9" spans="2:7" x14ac:dyDescent="0.3">
      <c r="B9" s="62" t="s">
        <v>51</v>
      </c>
    </row>
    <row r="10" spans="2:7" x14ac:dyDescent="0.3">
      <c r="C10" s="63" t="s">
        <v>69</v>
      </c>
      <c r="E10" s="63">
        <v>2800</v>
      </c>
    </row>
    <row r="11" spans="2:7" x14ac:dyDescent="0.3">
      <c r="C11" s="63" t="s">
        <v>70</v>
      </c>
      <c r="E11" s="63">
        <v>9337</v>
      </c>
    </row>
    <row r="12" spans="2:7" x14ac:dyDescent="0.3">
      <c r="C12" s="63" t="s">
        <v>71</v>
      </c>
      <c r="E12" s="63">
        <v>14325</v>
      </c>
    </row>
    <row r="13" spans="2:7" x14ac:dyDescent="0.3">
      <c r="C13" s="63" t="s">
        <v>72</v>
      </c>
      <c r="E13" s="63">
        <v>10000</v>
      </c>
    </row>
    <row r="14" spans="2:7" x14ac:dyDescent="0.3">
      <c r="C14" s="63" t="s">
        <v>73</v>
      </c>
      <c r="E14" s="63">
        <v>2270</v>
      </c>
    </row>
    <row r="15" spans="2:7" x14ac:dyDescent="0.3">
      <c r="C15" s="63" t="s">
        <v>74</v>
      </c>
      <c r="E15" s="63">
        <v>86396</v>
      </c>
    </row>
    <row r="16" spans="2:7" x14ac:dyDescent="0.3">
      <c r="C16" s="63"/>
      <c r="E16" s="63"/>
    </row>
    <row r="17" spans="2:7" x14ac:dyDescent="0.3">
      <c r="F17" s="64">
        <f>SUM(E10:E16)</f>
        <v>125128</v>
      </c>
    </row>
    <row r="19" spans="2:7" x14ac:dyDescent="0.3">
      <c r="B19" s="62" t="s">
        <v>52</v>
      </c>
      <c r="E19" s="63">
        <v>37607</v>
      </c>
    </row>
    <row r="20" spans="2:7" x14ac:dyDescent="0.3">
      <c r="F20" s="64">
        <f>E19</f>
        <v>37607</v>
      </c>
    </row>
    <row r="21" spans="2:7" ht="15" thickBot="1" x14ac:dyDescent="0.35">
      <c r="B21" s="62" t="s">
        <v>53</v>
      </c>
      <c r="G21" s="65">
        <f>F17+F20</f>
        <v>162735</v>
      </c>
    </row>
    <row r="22" spans="2:7" ht="15" thickTop="1" x14ac:dyDescent="0.3"/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7221A-D155-4F57-8165-8FD93BE21DA1}">
  <sheetPr>
    <pageSetUpPr fitToPage="1"/>
  </sheetPr>
  <dimension ref="A1:L31"/>
  <sheetViews>
    <sheetView workbookViewId="0">
      <selection activeCell="E22" sqref="E22:F22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</cols>
  <sheetData>
    <row r="1" spans="1:7" x14ac:dyDescent="0.3">
      <c r="B1" s="15" t="s">
        <v>54</v>
      </c>
    </row>
    <row r="3" spans="1:7" x14ac:dyDescent="0.3">
      <c r="B3" s="8"/>
    </row>
    <row r="4" spans="1:7" x14ac:dyDescent="0.3">
      <c r="B4" t="s">
        <v>30</v>
      </c>
      <c r="C4" s="37">
        <f>'Accounting Statement'!C16</f>
        <v>102050</v>
      </c>
      <c r="D4" t="s">
        <v>31</v>
      </c>
      <c r="E4" s="37">
        <f>'Accounting Statement'!D16</f>
        <v>118242</v>
      </c>
    </row>
    <row r="6" spans="1:7" x14ac:dyDescent="0.3">
      <c r="D6" t="s">
        <v>32</v>
      </c>
      <c r="E6" s="1">
        <f>E4-C4</f>
        <v>16192</v>
      </c>
    </row>
    <row r="7" spans="1:7" x14ac:dyDescent="0.3">
      <c r="D7" t="s">
        <v>33</v>
      </c>
      <c r="E7" s="6">
        <f>IF(AND(C4=0,E4=0),0,IF(C4=0,1,IF(E4=0,-1,(E4-C4)/C4)))</f>
        <v>0.15866731994120528</v>
      </c>
      <c r="F7" t="str">
        <f>IF(E7&lt;-0.15,"yes explain",IF(E7&gt;0.15,"Yes explain","No explanation required"))</f>
        <v>Yes explain</v>
      </c>
    </row>
    <row r="9" spans="1:7" x14ac:dyDescent="0.3">
      <c r="B9" s="8" t="s">
        <v>34</v>
      </c>
    </row>
    <row r="10" spans="1:7" ht="15" x14ac:dyDescent="0.35">
      <c r="B10" s="19" t="s">
        <v>55</v>
      </c>
    </row>
    <row r="11" spans="1:7" ht="15" x14ac:dyDescent="0.35">
      <c r="B11" s="18"/>
    </row>
    <row r="12" spans="1:7" s="3" customFormat="1" ht="27.6" x14ac:dyDescent="0.3">
      <c r="B12" s="4" t="s">
        <v>35</v>
      </c>
      <c r="C12" s="4" t="s">
        <v>36</v>
      </c>
      <c r="D12" s="5" t="s">
        <v>32</v>
      </c>
      <c r="E12" s="82" t="s">
        <v>37</v>
      </c>
      <c r="F12" s="83"/>
    </row>
    <row r="13" spans="1:7" s="17" customFormat="1" x14ac:dyDescent="0.3">
      <c r="A13" s="16"/>
      <c r="B13" s="13"/>
      <c r="C13" s="13">
        <v>1488</v>
      </c>
      <c r="D13" s="13">
        <f>C13-B13</f>
        <v>1488</v>
      </c>
      <c r="E13" s="84" t="s">
        <v>61</v>
      </c>
      <c r="F13" s="85"/>
      <c r="G13" s="16"/>
    </row>
    <row r="14" spans="1:7" s="11" customFormat="1" x14ac:dyDescent="0.3">
      <c r="B14" s="12"/>
      <c r="C14" s="12">
        <v>2100</v>
      </c>
      <c r="D14" s="13">
        <f t="shared" ref="D14:D27" si="0">C14-B14</f>
        <v>2100</v>
      </c>
      <c r="E14" s="79" t="s">
        <v>62</v>
      </c>
      <c r="F14" s="80"/>
    </row>
    <row r="15" spans="1:7" s="11" customFormat="1" x14ac:dyDescent="0.3">
      <c r="B15" s="12"/>
      <c r="C15" s="12">
        <v>2995</v>
      </c>
      <c r="D15" s="13">
        <f t="shared" si="0"/>
        <v>2995</v>
      </c>
      <c r="E15" s="79" t="s">
        <v>63</v>
      </c>
      <c r="F15" s="80"/>
    </row>
    <row r="16" spans="1:7" s="11" customFormat="1" x14ac:dyDescent="0.3">
      <c r="B16" s="12"/>
      <c r="C16" s="12">
        <v>5696</v>
      </c>
      <c r="D16" s="13">
        <f t="shared" si="0"/>
        <v>5696</v>
      </c>
      <c r="E16" s="79" t="s">
        <v>68</v>
      </c>
      <c r="F16" s="80"/>
    </row>
    <row r="17" spans="1:12" s="11" customFormat="1" x14ac:dyDescent="0.3">
      <c r="B17" s="12"/>
      <c r="C17" s="12"/>
      <c r="D17" s="13">
        <f t="shared" si="0"/>
        <v>0</v>
      </c>
      <c r="E17" s="79"/>
      <c r="F17" s="80"/>
    </row>
    <row r="18" spans="1:12" s="11" customFormat="1" x14ac:dyDescent="0.3">
      <c r="B18" s="12"/>
      <c r="C18" s="12"/>
      <c r="D18" s="13">
        <f t="shared" si="0"/>
        <v>0</v>
      </c>
      <c r="E18" s="79"/>
      <c r="F18" s="80"/>
      <c r="L18" s="20"/>
    </row>
    <row r="19" spans="1:12" s="11" customFormat="1" x14ac:dyDescent="0.3">
      <c r="B19" s="12"/>
      <c r="C19" s="12"/>
      <c r="D19" s="13">
        <f t="shared" si="0"/>
        <v>0</v>
      </c>
      <c r="E19" s="79"/>
      <c r="F19" s="80"/>
    </row>
    <row r="20" spans="1:12" s="11" customFormat="1" x14ac:dyDescent="0.3">
      <c r="B20" s="12"/>
      <c r="C20" s="12"/>
      <c r="D20" s="13">
        <f t="shared" si="0"/>
        <v>0</v>
      </c>
      <c r="E20" s="79"/>
      <c r="F20" s="80"/>
    </row>
    <row r="21" spans="1:12" s="11" customFormat="1" x14ac:dyDescent="0.3">
      <c r="B21" s="12"/>
      <c r="C21" s="12"/>
      <c r="D21" s="13">
        <f t="shared" si="0"/>
        <v>0</v>
      </c>
      <c r="E21" s="79"/>
      <c r="F21" s="80"/>
    </row>
    <row r="22" spans="1:12" s="11" customFormat="1" x14ac:dyDescent="0.3">
      <c r="B22" s="12"/>
      <c r="C22" s="12"/>
      <c r="D22" s="13">
        <f t="shared" si="0"/>
        <v>0</v>
      </c>
      <c r="E22" s="79"/>
      <c r="F22" s="80"/>
    </row>
    <row r="23" spans="1:12" s="11" customFormat="1" x14ac:dyDescent="0.3">
      <c r="B23" s="12"/>
      <c r="C23" s="12"/>
      <c r="D23" s="13">
        <f t="shared" si="0"/>
        <v>0</v>
      </c>
      <c r="E23" s="79"/>
      <c r="F23" s="80"/>
    </row>
    <row r="24" spans="1:12" s="11" customFormat="1" x14ac:dyDescent="0.3">
      <c r="B24" s="12"/>
      <c r="C24" s="12"/>
      <c r="D24" s="13">
        <f t="shared" si="0"/>
        <v>0</v>
      </c>
      <c r="E24" s="79"/>
      <c r="F24" s="80"/>
    </row>
    <row r="25" spans="1:12" s="11" customFormat="1" x14ac:dyDescent="0.3">
      <c r="B25" s="12"/>
      <c r="C25" s="12"/>
      <c r="D25" s="13">
        <f t="shared" si="0"/>
        <v>0</v>
      </c>
      <c r="E25" s="79"/>
      <c r="F25" s="80"/>
    </row>
    <row r="26" spans="1:12" s="11" customFormat="1" x14ac:dyDescent="0.3">
      <c r="B26" s="12"/>
      <c r="C26" s="12"/>
      <c r="D26" s="13">
        <f t="shared" si="0"/>
        <v>0</v>
      </c>
      <c r="E26" s="79"/>
      <c r="F26" s="80"/>
    </row>
    <row r="27" spans="1:12" s="11" customFormat="1" x14ac:dyDescent="0.3">
      <c r="B27" s="12"/>
      <c r="C27" s="12"/>
      <c r="D27" s="13">
        <f t="shared" si="0"/>
        <v>0</v>
      </c>
      <c r="E27" s="79"/>
      <c r="F27" s="80"/>
    </row>
    <row r="28" spans="1:12" x14ac:dyDescent="0.3">
      <c r="A28" s="9" t="s">
        <v>38</v>
      </c>
      <c r="B28" s="10">
        <f>SUM(B13:B27)</f>
        <v>0</v>
      </c>
      <c r="C28" s="10">
        <f>SUM(C13:C27)</f>
        <v>12279</v>
      </c>
      <c r="D28" s="10">
        <f>SUM(D13:D27)</f>
        <v>12279</v>
      </c>
      <c r="E28" s="81"/>
      <c r="F28" s="80"/>
      <c r="G28" s="7"/>
    </row>
    <row r="29" spans="1:12" x14ac:dyDescent="0.3">
      <c r="H29" s="2"/>
    </row>
    <row r="30" spans="1:12" x14ac:dyDescent="0.3">
      <c r="F30" s="7"/>
    </row>
    <row r="31" spans="1:12" x14ac:dyDescent="0.3">
      <c r="A31" s="14" t="s">
        <v>39</v>
      </c>
    </row>
  </sheetData>
  <mergeCells count="17"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4:F24"/>
    <mergeCell ref="E25:F25"/>
    <mergeCell ref="E26:F26"/>
    <mergeCell ref="E27:F27"/>
    <mergeCell ref="E28:F28"/>
  </mergeCells>
  <pageMargins left="0.7" right="0.7" top="0.75" bottom="0.75" header="0.3" footer="0.3"/>
  <pageSetup paperSize="9" scale="7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0B083-BAB5-4F60-9BA4-1813101D1082}">
  <sheetPr>
    <pageSetUpPr fitToPage="1"/>
  </sheetPr>
  <dimension ref="A1:L30"/>
  <sheetViews>
    <sheetView workbookViewId="0">
      <selection activeCell="D27" sqref="D27"/>
    </sheetView>
  </sheetViews>
  <sheetFormatPr defaultRowHeight="14.4" x14ac:dyDescent="0.3"/>
  <cols>
    <col min="1" max="1" width="6.88671875" bestFit="1" customWidth="1"/>
    <col min="2" max="2" width="11.33203125" customWidth="1"/>
    <col min="3" max="3" width="10.6640625" customWidth="1"/>
    <col min="4" max="4" width="10.44140625" bestFit="1" customWidth="1"/>
    <col min="5" max="5" width="9.88671875" customWidth="1"/>
    <col min="6" max="6" width="70.6640625" bestFit="1" customWidth="1"/>
  </cols>
  <sheetData>
    <row r="1" spans="1:7" x14ac:dyDescent="0.3">
      <c r="B1" s="15" t="s">
        <v>56</v>
      </c>
    </row>
    <row r="3" spans="1:7" x14ac:dyDescent="0.3">
      <c r="B3" s="8"/>
    </row>
    <row r="4" spans="1:7" x14ac:dyDescent="0.3">
      <c r="B4" t="s">
        <v>30</v>
      </c>
      <c r="C4" s="37">
        <f>'Accounting Statement'!C17</f>
        <v>14400</v>
      </c>
      <c r="D4" t="s">
        <v>31</v>
      </c>
      <c r="E4" s="37">
        <f>'Accounting Statement'!D17</f>
        <v>12800</v>
      </c>
    </row>
    <row r="6" spans="1:7" x14ac:dyDescent="0.3">
      <c r="D6" t="s">
        <v>32</v>
      </c>
      <c r="E6" s="1">
        <f>F4-C4</f>
        <v>-14400</v>
      </c>
    </row>
    <row r="7" spans="1:7" x14ac:dyDescent="0.3">
      <c r="E7" s="6">
        <f>IF(AND(C4=0,E4=0),0,IF(C4=0,1,IF(E4=0,-1,(E4-C4)/C4)))</f>
        <v>-0.1111111111111111</v>
      </c>
      <c r="F7" t="str">
        <f>IF(D12&lt;-0.15,"yes explain",IF(D12&gt;0.15,"Yes explain","No explanation required"))</f>
        <v>No explanation required</v>
      </c>
    </row>
    <row r="9" spans="1:7" x14ac:dyDescent="0.3">
      <c r="B9" s="8" t="s">
        <v>34</v>
      </c>
    </row>
    <row r="10" spans="1:7" ht="15" x14ac:dyDescent="0.35">
      <c r="B10" s="18"/>
    </row>
    <row r="11" spans="1:7" s="3" customFormat="1" ht="27.6" x14ac:dyDescent="0.3">
      <c r="B11" s="4" t="s">
        <v>35</v>
      </c>
      <c r="C11" s="4" t="s">
        <v>36</v>
      </c>
      <c r="D11" s="5" t="s">
        <v>32</v>
      </c>
      <c r="E11" s="82" t="s">
        <v>37</v>
      </c>
      <c r="F11" s="83"/>
    </row>
    <row r="12" spans="1:7" s="17" customFormat="1" x14ac:dyDescent="0.3">
      <c r="A12" s="16"/>
      <c r="B12" s="13"/>
      <c r="C12" s="13"/>
      <c r="D12" s="13">
        <f>C12-B12</f>
        <v>0</v>
      </c>
      <c r="E12" s="84"/>
      <c r="F12" s="85"/>
      <c r="G12" s="16"/>
    </row>
    <row r="13" spans="1:7" s="11" customFormat="1" x14ac:dyDescent="0.3">
      <c r="B13" s="12"/>
      <c r="C13" s="12"/>
      <c r="D13" s="13">
        <f t="shared" ref="D13:D26" si="0">C13-B13</f>
        <v>0</v>
      </c>
      <c r="E13" s="79"/>
      <c r="F13" s="80"/>
    </row>
    <row r="14" spans="1:7" s="11" customFormat="1" x14ac:dyDescent="0.3">
      <c r="B14" s="12"/>
      <c r="C14" s="12"/>
      <c r="D14" s="13">
        <f t="shared" si="0"/>
        <v>0</v>
      </c>
      <c r="E14" s="79"/>
      <c r="F14" s="80"/>
    </row>
    <row r="15" spans="1:7" s="11" customFormat="1" x14ac:dyDescent="0.3">
      <c r="B15" s="12"/>
      <c r="C15" s="12"/>
      <c r="D15" s="13">
        <f t="shared" si="0"/>
        <v>0</v>
      </c>
      <c r="E15" s="79"/>
      <c r="F15" s="80"/>
    </row>
    <row r="16" spans="1:7" s="11" customFormat="1" x14ac:dyDescent="0.3">
      <c r="B16" s="12"/>
      <c r="C16" s="12"/>
      <c r="D16" s="13">
        <f t="shared" si="0"/>
        <v>0</v>
      </c>
      <c r="E16" s="79"/>
      <c r="F16" s="80"/>
    </row>
    <row r="17" spans="1:12" s="11" customFormat="1" x14ac:dyDescent="0.3">
      <c r="B17" s="12"/>
      <c r="C17" s="12"/>
      <c r="D17" s="13">
        <f t="shared" si="0"/>
        <v>0</v>
      </c>
      <c r="E17" s="79"/>
      <c r="F17" s="80"/>
      <c r="L17" s="20"/>
    </row>
    <row r="18" spans="1:12" s="11" customFormat="1" x14ac:dyDescent="0.3">
      <c r="B18" s="12"/>
      <c r="C18" s="12"/>
      <c r="D18" s="13">
        <f t="shared" si="0"/>
        <v>0</v>
      </c>
      <c r="E18" s="79"/>
      <c r="F18" s="80"/>
    </row>
    <row r="19" spans="1:12" s="11" customFormat="1" x14ac:dyDescent="0.3">
      <c r="B19" s="12"/>
      <c r="C19" s="12"/>
      <c r="D19" s="13">
        <f t="shared" si="0"/>
        <v>0</v>
      </c>
      <c r="E19" s="79"/>
      <c r="F19" s="80"/>
    </row>
    <row r="20" spans="1:12" s="11" customFormat="1" x14ac:dyDescent="0.3">
      <c r="B20" s="12"/>
      <c r="C20" s="12"/>
      <c r="D20" s="13">
        <f t="shared" si="0"/>
        <v>0</v>
      </c>
      <c r="E20" s="79"/>
      <c r="F20" s="80"/>
    </row>
    <row r="21" spans="1:12" s="11" customFormat="1" x14ac:dyDescent="0.3">
      <c r="B21" s="12"/>
      <c r="C21" s="12"/>
      <c r="D21" s="13">
        <f t="shared" si="0"/>
        <v>0</v>
      </c>
      <c r="E21" s="79"/>
      <c r="F21" s="80"/>
    </row>
    <row r="22" spans="1:12" s="11" customFormat="1" x14ac:dyDescent="0.3">
      <c r="B22" s="12"/>
      <c r="C22" s="12"/>
      <c r="D22" s="13">
        <f t="shared" si="0"/>
        <v>0</v>
      </c>
      <c r="E22" s="79"/>
      <c r="F22" s="80"/>
    </row>
    <row r="23" spans="1:12" s="11" customFormat="1" x14ac:dyDescent="0.3">
      <c r="B23" s="12"/>
      <c r="C23" s="12"/>
      <c r="D23" s="13">
        <f t="shared" si="0"/>
        <v>0</v>
      </c>
      <c r="E23" s="79"/>
      <c r="F23" s="80"/>
    </row>
    <row r="24" spans="1:12" s="11" customFormat="1" x14ac:dyDescent="0.3">
      <c r="B24" s="12"/>
      <c r="C24" s="12"/>
      <c r="D24" s="13">
        <f t="shared" si="0"/>
        <v>0</v>
      </c>
      <c r="E24" s="79"/>
      <c r="F24" s="80"/>
    </row>
    <row r="25" spans="1:12" s="11" customFormat="1" x14ac:dyDescent="0.3">
      <c r="B25" s="12"/>
      <c r="C25" s="12"/>
      <c r="D25" s="13">
        <f t="shared" si="0"/>
        <v>0</v>
      </c>
      <c r="E25" s="79"/>
      <c r="F25" s="80"/>
    </row>
    <row r="26" spans="1:12" s="11" customFormat="1" x14ac:dyDescent="0.3">
      <c r="B26" s="12"/>
      <c r="C26" s="12"/>
      <c r="D26" s="13">
        <f t="shared" si="0"/>
        <v>0</v>
      </c>
      <c r="E26" s="79"/>
      <c r="F26" s="80"/>
    </row>
    <row r="27" spans="1:12" x14ac:dyDescent="0.3">
      <c r="A27" s="9" t="s">
        <v>38</v>
      </c>
      <c r="B27" s="10">
        <f>SUM(B12:B26)</f>
        <v>0</v>
      </c>
      <c r="C27" s="10">
        <f>SUM(C12:C26)</f>
        <v>0</v>
      </c>
      <c r="D27" s="10">
        <f>SUM(D12:D26)</f>
        <v>0</v>
      </c>
      <c r="E27" s="81"/>
      <c r="F27" s="80"/>
      <c r="G27" s="7"/>
    </row>
    <row r="28" spans="1:12" x14ac:dyDescent="0.3">
      <c r="H28" s="2"/>
    </row>
    <row r="29" spans="1:12" x14ac:dyDescent="0.3">
      <c r="F29" s="7"/>
    </row>
    <row r="30" spans="1:12" x14ac:dyDescent="0.3">
      <c r="A30" s="14" t="s">
        <v>39</v>
      </c>
    </row>
  </sheetData>
  <mergeCells count="17">
    <mergeCell ref="E22:F22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3:F23"/>
    <mergeCell ref="E24:F24"/>
    <mergeCell ref="E25:F25"/>
    <mergeCell ref="E26:F26"/>
    <mergeCell ref="E27:F27"/>
  </mergeCells>
  <pageMargins left="0.7" right="0.7" top="0.75" bottom="0.75" header="0.3" footer="0.3"/>
  <pageSetup paperSize="9" scale="7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TemplafyFormConfiguration><![CDATA[{"formFields":[],"formDataEntries":[]}]]></TemplafyFormConfiguration>
</file>

<file path=customXml/item2.xml><?xml version="1.0" encoding="utf-8"?>
<TemplafyTemplateConfiguration><![CDATA[{"transformationConfigurations":[],"templateName":"blankspreadsheet","templateDescription":"","enableDocumentContentUpdater":false,"version":"2.0"}]]></TemplafyTemplateConfiguration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1A95CCF5F682498ABD714B3EA0877D" ma:contentTypeVersion="14" ma:contentTypeDescription="Create a new document." ma:contentTypeScope="" ma:versionID="88c52b8fb725b5031f841112ad3fc02e">
  <xsd:schema xmlns:xsd="http://www.w3.org/2001/XMLSchema" xmlns:xs="http://www.w3.org/2001/XMLSchema" xmlns:p="http://schemas.microsoft.com/office/2006/metadata/properties" xmlns:ns2="258fa2cd-60e8-41f2-a91c-721882f0f9b9" xmlns:ns3="7c3f124b-9310-4580-9adf-ab6a77297a70" targetNamespace="http://schemas.microsoft.com/office/2006/metadata/properties" ma:root="true" ma:fieldsID="d9d0277b51b5eaad2b574181d882a29d" ns2:_="" ns3:_="">
    <xsd:import namespace="258fa2cd-60e8-41f2-a91c-721882f0f9b9"/>
    <xsd:import namespace="7c3f124b-9310-4580-9adf-ab6a77297a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8fa2cd-60e8-41f2-a91c-721882f0f9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4afae9f-61f1-484b-9b3a-7f1576b71e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3f124b-9310-4580-9adf-ab6a77297a7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823cec5-7549-4b32-b1ac-330a840a4b9b}" ma:internalName="TaxCatchAll" ma:showField="CatchAllData" ma:web="7c3f124b-9310-4580-9adf-ab6a77297a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8fa2cd-60e8-41f2-a91c-721882f0f9b9">
      <Terms xmlns="http://schemas.microsoft.com/office/infopath/2007/PartnerControls"/>
    </lcf76f155ced4ddcb4097134ff3c332f>
    <TaxCatchAll xmlns="7c3f124b-9310-4580-9adf-ab6a77297a70" xsi:nil="true"/>
  </documentManagement>
</p:properties>
</file>

<file path=customXml/itemProps1.xml><?xml version="1.0" encoding="utf-8"?>
<ds:datastoreItem xmlns:ds="http://schemas.openxmlformats.org/officeDocument/2006/customXml" ds:itemID="{460E185F-155A-4A0D-81DB-4F839B431F71}">
  <ds:schemaRefs/>
</ds:datastoreItem>
</file>

<file path=customXml/itemProps2.xml><?xml version="1.0" encoding="utf-8"?>
<ds:datastoreItem xmlns:ds="http://schemas.openxmlformats.org/officeDocument/2006/customXml" ds:itemID="{3F1AD0D3-C2B2-41A7-8D84-5B653192951F}">
  <ds:schemaRefs/>
</ds:datastoreItem>
</file>

<file path=customXml/itemProps3.xml><?xml version="1.0" encoding="utf-8"?>
<ds:datastoreItem xmlns:ds="http://schemas.openxmlformats.org/officeDocument/2006/customXml" ds:itemID="{48CDDB63-A298-4F32-A66D-8E2B11A80C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8fa2cd-60e8-41f2-a91c-721882f0f9b9"/>
    <ds:schemaRef ds:uri="7c3f124b-9310-4580-9adf-ab6a77297a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77E7495-AF1B-4821-975F-8C121A7D906F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D728B9DF-23C4-4A97-804B-9F15647B06AF}">
  <ds:schemaRefs>
    <ds:schemaRef ds:uri="http://schemas.microsoft.com/office/2006/metadata/properties"/>
    <ds:schemaRef ds:uri="http://schemas.microsoft.com/office/infopath/2007/PartnerControls"/>
    <ds:schemaRef ds:uri="258fa2cd-60e8-41f2-a91c-721882f0f9b9"/>
    <ds:schemaRef ds:uri="7c3f124b-9310-4580-9adf-ab6a77297a7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Accounting Statement</vt:lpstr>
      <vt:lpstr>Box 2 Precept</vt:lpstr>
      <vt:lpstr>Box 3 Receipts</vt:lpstr>
      <vt:lpstr>Box 4 Staff costs</vt:lpstr>
      <vt:lpstr>Box 5 Loan repayments</vt:lpstr>
      <vt:lpstr>Box 6 Payments</vt:lpstr>
      <vt:lpstr>Reserves</vt:lpstr>
      <vt:lpstr>Box 9 Fixed assets</vt:lpstr>
      <vt:lpstr>Box 10 Borrowings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Michelle Paterson</dc:creator>
  <cp:keywords/>
  <dc:description/>
  <cp:lastModifiedBy>Rachel Davis</cp:lastModifiedBy>
  <cp:revision/>
  <dcterms:created xsi:type="dcterms:W3CDTF">2023-03-10T09:35:56Z</dcterms:created>
  <dcterms:modified xsi:type="dcterms:W3CDTF">2023-06-06T14:12:31Z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bdouk</vt:lpwstr>
  </property>
  <property fmtid="{D5CDD505-2E9C-101B-9397-08002B2CF9AE}" pid="3" name="TemplafyTemplateId">
    <vt:lpwstr>638049558570502417</vt:lpwstr>
  </property>
  <property fmtid="{D5CDD505-2E9C-101B-9397-08002B2CF9AE}" pid="4" name="TemplafyUserProfileId">
    <vt:lpwstr>637877655583934326</vt:lpwstr>
  </property>
  <property fmtid="{D5CDD505-2E9C-101B-9397-08002B2CF9AE}" pid="5" name="TemplafyLanguageCode">
    <vt:lpwstr>en-GB</vt:lpwstr>
  </property>
  <property fmtid="{D5CDD505-2E9C-101B-9397-08002B2CF9AE}" pid="6" name="TemplafyFromBlank">
    <vt:bool>true</vt:bool>
  </property>
  <property fmtid="{D5CDD505-2E9C-101B-9397-08002B2CF9AE}" pid="7" name="ContentTypeId">
    <vt:lpwstr>0x010100FD1A95CCF5F682498ABD714B3EA0877D</vt:lpwstr>
  </property>
  <property fmtid="{D5CDD505-2E9C-101B-9397-08002B2CF9AE}" pid="8" name="MediaServiceImageTags">
    <vt:lpwstr/>
  </property>
</Properties>
</file>